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说明" sheetId="8" r:id="rId1"/>
    <sheet name="100章" sheetId="3" r:id="rId2"/>
    <sheet name="200章" sheetId="4" r:id="rId3"/>
    <sheet name="300章" sheetId="5" r:id="rId4"/>
    <sheet name="400章" sheetId="6" r:id="rId5"/>
    <sheet name="600章" sheetId="7" r:id="rId6"/>
    <sheet name="汇总表" sheetId="2" r:id="rId7"/>
  </sheets>
  <definedNames>
    <definedName name="_xlnm.Print_Titles" localSheetId="4">'400章'!$1:$4</definedName>
    <definedName name="_xlnm.Print_Titles" localSheetId="2">'200章'!$1:$4</definedName>
    <definedName name="_xlnm.Print_Titles" localSheetId="3">'300章'!$1:$4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<sst xmlns="http://schemas.openxmlformats.org/spreadsheetml/2006/main" count="429" uniqueCount="265">
  <si>
    <t>第五章 工程量清单</t>
  </si>
  <si>
    <r>
      <rPr>
        <b/>
        <sz val="12"/>
        <color rgb="FF000000"/>
        <rFont val="宋体"/>
        <charset val="134"/>
      </rPr>
      <t>1</t>
    </r>
    <r>
      <rPr>
        <sz val="12"/>
        <color rgb="FF000000"/>
        <rFont val="宋体"/>
        <charset val="134"/>
      </rPr>
      <t xml:space="preserve"> </t>
    </r>
    <r>
      <rPr>
        <b/>
        <sz val="12"/>
        <color rgb="FF000000"/>
        <rFont val="宋体"/>
        <charset val="134"/>
      </rPr>
      <t>.</t>
    </r>
    <r>
      <rPr>
        <sz val="12"/>
        <color rgb="FF000000"/>
        <rFont val="宋体"/>
        <charset val="134"/>
      </rPr>
      <t xml:space="preserve"> </t>
    </r>
    <r>
      <rPr>
        <b/>
        <sz val="12"/>
        <color rgb="FF000000"/>
        <rFont val="宋体"/>
        <charset val="134"/>
      </rPr>
      <t>工程量清单说明</t>
    </r>
  </si>
  <si>
    <t xml:space="preserve">   1.1本工程量清单是根据招标文件中包括的有合同约束力的工程量清单计量规则、图纸 以及有关工程量清单的国家标准、行业标准、合同条款中约定的其他规则编制。约定计量规 则中没有的子目，其工程量按照有合同约束力的图纸所标示尺寸的理论净量计算。计量采用中华人民共和国法定计量单位。</t>
  </si>
  <si>
    <t xml:space="preserve">   1.2本工程量清单应与招标文件中的投标人须知、通用合同条款、专用合同条款、工程量清单计量规则、技术规范及图纸等一起阅读和理解。</t>
  </si>
  <si>
    <t xml:space="preserve">   1.3本工程量清单中所列工程数量是估算的或设计的预计数量，仅作为投标报价的共同基础，不能作为最终结算与支付的依据。实际支付应按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</si>
  <si>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</si>
  <si>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1.5对作业和材料的一般说明与规定，未重复写入工程量清单内，在给工程量清单各子目标价前，应参阅第七章“技术规范”的有关内容。</t>
  </si>
  <si>
    <t xml:space="preserve">   1.6工程量清单中所列工程量的变动，丝毫不会降低或影响合同条款的效力，也不免除承包人按规定的标准进行施工和修复缺陷的责任。</t>
  </si>
  <si>
    <t xml:space="preserve">   1.7图纸中所列的工程数量表及数量汇总表仅是提供资料，不是工程量清单的外延。当图纸与工程量清单所列数量不一致时，以工程量清单所列数量作为报价的依据。</t>
  </si>
  <si>
    <t>2 . 投标报价说明</t>
  </si>
  <si>
    <t xml:space="preserve">   2.1 工程量清单中的每一子目须填入单价或价格，且只允许有一个报价。</t>
  </si>
  <si>
    <t xml:space="preserve">   2.2除非合同另有规定，工程量清单中有标价的单价和总额价均已包括了为实施和完成合同工程所需的劳务、材料、机械、质检(自检)、安装、缺陷修复、 管理、保险、税费、利润等费用，以及合同明示或暗示的所有责任、义务和一般风险。</t>
  </si>
  <si>
    <t xml:space="preserve">   2.3工程量清单中投标人没有填入单价或价格的子目，其费用视为已分摊在 工程量清单中其他相关子目的单价或价格之中。承包人必须按监理人指令完成工程量清单中未填入单价或价格的子目，但不能得到结算与支付。</t>
  </si>
  <si>
    <t xml:space="preserve">   2.4符合合同条款规定的全部费用应认为已被计入有标价的工程量清单所列各子目之中，未列子目不予计量的工作，其费用应视为已分摊在本合同工程的有关子目的单价或总额价之中。</t>
  </si>
  <si>
    <t xml:space="preserve">   2.5承包人用于本合同工程的各类装备的提供、运输、维护、拆卸、拼装等支付的费用，已包括在工程量清单的单价与总额价之中。</t>
  </si>
  <si>
    <t xml:space="preserve">   2.6工程量清单中各项金额均以人民币(元)结算。</t>
  </si>
  <si>
    <t xml:space="preserve">   2.7暂列金额(不含计日工总额)的数量及拟用子目的的说明： 不计。</t>
  </si>
  <si>
    <r>
      <rPr>
        <sz val="12"/>
        <color rgb="FF000000"/>
        <rFont val="宋体"/>
        <charset val="134"/>
      </rPr>
      <t xml:space="preserve">   2.8暂估价的数量及拟用子目的说明：</t>
    </r>
    <r>
      <rPr>
        <u/>
        <sz val="12"/>
        <color rgb="FF000000"/>
        <rFont val="宋体"/>
        <charset val="134"/>
      </rPr>
      <t>不计。</t>
    </r>
  </si>
  <si>
    <t>3.计日工的说明：无</t>
  </si>
  <si>
    <t>4. 其他说明</t>
  </si>
  <si>
    <t xml:space="preserve">   4.1 本工程的建筑工程一切险和第三者责任险由承包人自行投保，保险费由承包人承担并支付，并包含在工程量清单的单价及总额价中，发包人不单独支付。由于承包人未投保所造成的一切损失或索赔，均由承包人自行承担责任。</t>
  </si>
  <si>
    <t xml:space="preserve">   4.2 为确保将安全施工措施落到实处，招标人按《公路水运工程安全生产监督管理办法》（交通部2017年第25号令）以及《关于印发&lt;企业安全生产费用提取和使用管理办法&gt;的通知》（财资[2022]136号）的规定，在投标总价中计入安全生产费用，安全生产费用以固定金额形式计入工程量清单第100章中（安全生产费用按招标人公布的最髙投标限价的1.5％计入），投标人在投标报价时不得对该固定金额进行调整。如投标人需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</si>
  <si>
    <t xml:space="preserve">   4.3 102-1 竣工文件子目工程量计量：以总额为单位计量工程内容：1.按《公路工程竣（交）工验收办法》、《公路工程竣(交)工验收办法实施细则》及合同条款规定进行编制；2.本子目内不包含由企业管理费支出的竣（交）工文件编制费。</t>
  </si>
  <si>
    <r>
      <rPr>
        <sz val="12"/>
        <rFont val="宋体"/>
        <charset val="134"/>
        <scheme val="minor"/>
      </rPr>
      <t xml:space="preserve">   4.4 除特别说明外，本工程项目的各类材料的</t>
    </r>
    <r>
      <rPr>
        <u/>
        <sz val="12"/>
        <rFont val="宋体"/>
        <charset val="134"/>
        <scheme val="minor"/>
      </rPr>
      <t>试验检测费用</t>
    </r>
    <r>
      <rPr>
        <sz val="12"/>
        <rFont val="宋体"/>
        <charset val="134"/>
        <scheme val="minor"/>
      </rPr>
      <t>、</t>
    </r>
    <r>
      <rPr>
        <u/>
        <sz val="12"/>
        <rFont val="宋体"/>
        <charset val="134"/>
        <scheme val="minor"/>
      </rPr>
      <t>施工设备的标定费用</t>
    </r>
    <r>
      <rPr>
        <sz val="12"/>
        <rFont val="宋体"/>
        <charset val="134"/>
        <scheme val="minor"/>
      </rPr>
      <t>、</t>
    </r>
    <r>
      <rPr>
        <u/>
        <sz val="12"/>
        <rFont val="宋体"/>
        <charset val="134"/>
        <scheme val="minor"/>
      </rPr>
      <t>临时交通设施费用（或临时交通工程费用）</t>
    </r>
    <r>
      <rPr>
        <sz val="12"/>
        <rFont val="宋体"/>
        <charset val="134"/>
        <scheme val="minor"/>
      </rPr>
      <t>均已包含在所报的单价或总额价中，发包人不另行计量与支付。</t>
    </r>
  </si>
  <si>
    <r>
      <rPr>
        <sz val="11"/>
        <rFont val="华文中宋"/>
        <charset val="134"/>
      </rPr>
      <t xml:space="preserve">   4.5 </t>
    </r>
    <r>
      <rPr>
        <sz val="12"/>
        <rFont val="宋体"/>
        <charset val="134"/>
        <scheme val="minor"/>
      </rPr>
      <t>承包人在施工前，应与交警、路政管理等相关部门进行协商确定交通组织方案，由此产生的费用由承包人承担，发包人不另行计量。</t>
    </r>
  </si>
  <si>
    <r>
      <rPr>
        <sz val="11"/>
        <rFont val="华文中宋"/>
        <charset val="134"/>
      </rPr>
      <t xml:space="preserve">   4.6 </t>
    </r>
    <r>
      <rPr>
        <sz val="12"/>
        <rFont val="宋体"/>
        <charset val="134"/>
        <scheme val="minor"/>
      </rPr>
      <t>投标人在投标报价时，应将</t>
    </r>
    <r>
      <rPr>
        <b/>
        <u/>
        <sz val="12"/>
        <rFont val="宋体"/>
        <charset val="134"/>
        <scheme val="minor"/>
      </rPr>
      <t>承包人驻地建设、信息化系统费</t>
    </r>
    <r>
      <rPr>
        <b/>
        <sz val="12"/>
        <rFont val="宋体"/>
        <charset val="134"/>
        <scheme val="minor"/>
      </rPr>
      <t>、</t>
    </r>
    <r>
      <rPr>
        <b/>
        <u/>
        <sz val="12"/>
        <rFont val="宋体"/>
        <charset val="134"/>
        <scheme val="minor"/>
      </rPr>
      <t>临时占地费</t>
    </r>
    <r>
      <rPr>
        <sz val="12"/>
        <rFont val="宋体"/>
        <charset val="134"/>
        <scheme val="minor"/>
      </rPr>
      <t>分摊在本合同工程的有关子目的单价或总额价之中，招标人不另行计量。</t>
    </r>
  </si>
  <si>
    <r>
      <rPr>
        <sz val="11"/>
        <rFont val="华文中宋"/>
        <charset val="134"/>
      </rPr>
      <t xml:space="preserve">   4.7 </t>
    </r>
    <r>
      <rPr>
        <sz val="12"/>
        <rFont val="宋体"/>
        <charset val="134"/>
        <scheme val="minor"/>
      </rPr>
      <t>设计图纸所提供料场（砂、片石、碎石、水等）位置、质量、数量、取弃土场位置、数量等仅作为参考资料，不作为计量支付及变更的依据。若设计图纸内未提供前述参考资料，投标人应自行踏勘施工现场周边情况，自行确定料场及取弃土场等位置后进行投标报价。承包人应承担材料（合同规定可以调价的除外）的质量和价格风险，并承担砂、石等材料的矿产资源税（如有）等料场使用费和料场办理合法手续的费用。</t>
    </r>
  </si>
  <si>
    <t xml:space="preserve">   4.8 除特别说明外，本工程量清单依照《中华人民共和国交通运输部 公路工程标准施工招标文件（2018年版 ）》相关规定执行。</t>
  </si>
  <si>
    <t>工程量清单</t>
  </si>
  <si>
    <t>项目名称：赤峰市省道206线K344+526四家子桥危桥改造工程</t>
  </si>
  <si>
    <t>货币单位: 人民币 元</t>
  </si>
  <si>
    <t>清单 第100章  总则</t>
  </si>
  <si>
    <t>子目号</t>
  </si>
  <si>
    <t>子  目  名  称</t>
  </si>
  <si>
    <t>单位</t>
  </si>
  <si>
    <t>数量</t>
  </si>
  <si>
    <t>单价</t>
  </si>
  <si>
    <t>合价</t>
  </si>
  <si>
    <t>102</t>
  </si>
  <si>
    <t>工程管理</t>
  </si>
  <si>
    <t>102-3</t>
  </si>
  <si>
    <t>安全生产费(按最高投标限价的1.5%计列)</t>
  </si>
  <si>
    <t>总额</t>
  </si>
  <si>
    <t>临时工程与设施</t>
  </si>
  <si>
    <t>103-1</t>
  </si>
  <si>
    <t>临时道路修建、养护与拆除(包括原道路的养护)</t>
  </si>
  <si>
    <t>103-2</t>
  </si>
  <si>
    <t>临时便涵</t>
  </si>
  <si>
    <t>103-3</t>
  </si>
  <si>
    <t>临时电力线路</t>
  </si>
  <si>
    <t>103-4</t>
  </si>
  <si>
    <t>保通临时设施费</t>
  </si>
  <si>
    <t>施工标准化</t>
  </si>
  <si>
    <t>105-3</t>
  </si>
  <si>
    <t>拌和站</t>
  </si>
  <si>
    <t>清单  第 100 章合计   人民币</t>
  </si>
  <si>
    <t>清单 第200章  路基</t>
  </si>
  <si>
    <t>场地清理</t>
  </si>
  <si>
    <t>202-1</t>
  </si>
  <si>
    <t>清理与掘除</t>
  </si>
  <si>
    <t>-a</t>
  </si>
  <si>
    <t>清理现场</t>
  </si>
  <si>
    <t>m2</t>
  </si>
  <si>
    <t>202-2</t>
  </si>
  <si>
    <t>挖除旧路面</t>
  </si>
  <si>
    <t>-b</t>
  </si>
  <si>
    <t>5cm厚沥青混凝土路面</t>
  </si>
  <si>
    <t>-d</t>
  </si>
  <si>
    <t>20cm厚水泥稳定基层</t>
  </si>
  <si>
    <t>202-3</t>
  </si>
  <si>
    <t>拆除结构物</t>
  </si>
  <si>
    <t>钢筋混凝土结构</t>
  </si>
  <si>
    <t>m3</t>
  </si>
  <si>
    <t>-c</t>
  </si>
  <si>
    <t>砖、石及其他砌体结构</t>
  </si>
  <si>
    <t>203</t>
  </si>
  <si>
    <t>挖方路基</t>
  </si>
  <si>
    <t>203-1</t>
  </si>
  <si>
    <t>路基挖方</t>
  </si>
  <si>
    <t>挖土方</t>
  </si>
  <si>
    <t>203-2</t>
  </si>
  <si>
    <t>改河、改渠、改路挖方</t>
  </si>
  <si>
    <t>204</t>
  </si>
  <si>
    <t>填方路基</t>
  </si>
  <si>
    <t>204-1</t>
  </si>
  <si>
    <t>路基填筑(包括填前压实)</t>
  </si>
  <si>
    <t>借土填方</t>
  </si>
  <si>
    <t>-h</t>
  </si>
  <si>
    <t>台背回填碎石土</t>
  </si>
  <si>
    <t>-i</t>
  </si>
  <si>
    <t>锥坡及台前溜坡填碎石土</t>
  </si>
  <si>
    <t>-j</t>
  </si>
  <si>
    <t>填筑碎石土</t>
  </si>
  <si>
    <t>挡土墙</t>
  </si>
  <si>
    <t>209-1</t>
  </si>
  <si>
    <t>垫层</t>
  </si>
  <si>
    <t>碎石土垫层</t>
  </si>
  <si>
    <t>209-2</t>
  </si>
  <si>
    <t>基础</t>
  </si>
  <si>
    <t>C25混凝土基础</t>
  </si>
  <si>
    <t>209-5</t>
  </si>
  <si>
    <t>混凝土挡土墙</t>
  </si>
  <si>
    <t>河道防护</t>
  </si>
  <si>
    <t>215-1</t>
  </si>
  <si>
    <t>河床铺砌</t>
  </si>
  <si>
    <t>C30混凝土</t>
  </si>
  <si>
    <t>215-2</t>
  </si>
  <si>
    <t>导流设施(护岸墙、顺坝、丁坝、调水坝、锥坡)</t>
  </si>
  <si>
    <t>C30混凝土锥坡</t>
  </si>
  <si>
    <t>石笼</t>
  </si>
  <si>
    <t>C25混凝土踏步</t>
  </si>
  <si>
    <t>清单  第 200 章合计   人民币</t>
  </si>
  <si>
    <t>清单 第300章  路面</t>
  </si>
  <si>
    <t>302</t>
  </si>
  <si>
    <t>302-5</t>
  </si>
  <si>
    <t>厚300mm</t>
  </si>
  <si>
    <t>水泥稳定级配碎石底基层、基层</t>
  </si>
  <si>
    <t>304-1</t>
  </si>
  <si>
    <t>水泥稳定级配碎石底基层</t>
  </si>
  <si>
    <t>厚200mm</t>
  </si>
  <si>
    <t>304-2</t>
  </si>
  <si>
    <t>水泥稳定级配碎石基层</t>
  </si>
  <si>
    <t>透层和黏层</t>
  </si>
  <si>
    <t>308-1</t>
  </si>
  <si>
    <t>透层</t>
  </si>
  <si>
    <t>308-2</t>
  </si>
  <si>
    <t>黏层</t>
  </si>
  <si>
    <t>热拌沥青混合料面层</t>
  </si>
  <si>
    <t>309-2</t>
  </si>
  <si>
    <t>中粒式沥青混凝土</t>
  </si>
  <si>
    <t>厚50mm</t>
  </si>
  <si>
    <t>沥青表面处置与封层</t>
  </si>
  <si>
    <t>310-2</t>
  </si>
  <si>
    <t>封层</t>
  </si>
  <si>
    <t>313</t>
  </si>
  <si>
    <t>路肩培土、中央分隔带回填土、土路肩加固及路缘石</t>
  </si>
  <si>
    <t>313-1</t>
  </si>
  <si>
    <t>路肩培土</t>
  </si>
  <si>
    <t>碎石土路肩</t>
  </si>
  <si>
    <t>313-3</t>
  </si>
  <si>
    <t>现浇混凝土加固土路肩</t>
  </si>
  <si>
    <t>313-4</t>
  </si>
  <si>
    <t>混凝土预制块加固土路肩</t>
  </si>
  <si>
    <t>清单  第 300 章合计   人民币</t>
  </si>
  <si>
    <t>清单 第400章  桥梁、涵洞</t>
  </si>
  <si>
    <t>钢筋</t>
  </si>
  <si>
    <t>403-1</t>
  </si>
  <si>
    <t>基础钢筋(含灌注桩、承台、桩系梁、沉桩、沉井等)</t>
  </si>
  <si>
    <t>光圆钢筋(HPB235、HPB300)</t>
  </si>
  <si>
    <t>kg</t>
  </si>
  <si>
    <t>带肋钢筋(HRB335、HRB400)</t>
  </si>
  <si>
    <t>403-2</t>
  </si>
  <si>
    <t>下部结构钢筋</t>
  </si>
  <si>
    <t>403-3</t>
  </si>
  <si>
    <t>上部结构钢筋</t>
  </si>
  <si>
    <t>冷轧带肋钢筋网</t>
  </si>
  <si>
    <t>403-4</t>
  </si>
  <si>
    <t>附属结构钢筋</t>
  </si>
  <si>
    <t>基坑开挖及回填</t>
  </si>
  <si>
    <t>404-1</t>
  </si>
  <si>
    <t>干处挖土方</t>
  </si>
  <si>
    <t>结构混凝土工程</t>
  </si>
  <si>
    <t>410-1</t>
  </si>
  <si>
    <t>混凝土基础(包括支撑梁、桩基承台、桩系梁，但不包括桩基)</t>
  </si>
  <si>
    <t>410-2</t>
  </si>
  <si>
    <t>混凝土下部结构</t>
  </si>
  <si>
    <t>C35台身混凝土</t>
  </si>
  <si>
    <t>C35墩身混凝土</t>
  </si>
  <si>
    <t>C35墩帽混凝土</t>
  </si>
  <si>
    <t>-e</t>
  </si>
  <si>
    <t>C35台帽混凝土</t>
  </si>
  <si>
    <t>-f</t>
  </si>
  <si>
    <t>C35耳墙混凝土</t>
  </si>
  <si>
    <t>410-3</t>
  </si>
  <si>
    <t>现浇混凝土上部结构</t>
  </si>
  <si>
    <t>C50防腐蚀防水混凝土</t>
  </si>
  <si>
    <t>410-6</t>
  </si>
  <si>
    <t>现浇混凝土附属结构</t>
  </si>
  <si>
    <t>C50混凝土防撞墙</t>
  </si>
  <si>
    <t>C50混凝土支座垫石</t>
  </si>
  <si>
    <t>C35混凝土搭板</t>
  </si>
  <si>
    <t>C20混凝土搭板</t>
  </si>
  <si>
    <t>预应力混凝土工程</t>
  </si>
  <si>
    <t>411-5</t>
  </si>
  <si>
    <t>后张法预应力钢绞线</t>
  </si>
  <si>
    <r>
      <rPr>
        <sz val="12"/>
        <color rgb="FF000000"/>
        <rFont val="宋体"/>
        <charset val="134"/>
      </rPr>
      <t>8φ</t>
    </r>
    <r>
      <rPr>
        <sz val="12"/>
        <color rgb="FF000000"/>
        <rFont val="Times New Roman"/>
        <charset val="134"/>
      </rPr>
      <t>⁸</t>
    </r>
    <r>
      <rPr>
        <sz val="12"/>
        <color rgb="FF000000"/>
        <rFont val="宋体"/>
        <charset val="134"/>
      </rPr>
      <t>15.2</t>
    </r>
  </si>
  <si>
    <t>411-8</t>
  </si>
  <si>
    <t>预制预应力混凝土上部结构</t>
  </si>
  <si>
    <t>C50混凝土</t>
  </si>
  <si>
    <t>桥面铺装</t>
  </si>
  <si>
    <t>415-3</t>
  </si>
  <si>
    <t>防水层</t>
  </si>
  <si>
    <t>桥面混凝土表面处理</t>
  </si>
  <si>
    <t>铺设防水层</t>
  </si>
  <si>
    <t>台背涂沥青防水层</t>
  </si>
  <si>
    <t>415-4</t>
  </si>
  <si>
    <t>桥面排水</t>
  </si>
  <si>
    <t>竖、横向集中排水管</t>
  </si>
  <si>
    <t>铸铁管</t>
  </si>
  <si>
    <t>桥梁支座</t>
  </si>
  <si>
    <t>416-5</t>
  </si>
  <si>
    <t>橡胶支座</t>
  </si>
  <si>
    <t>GBZJ250*250*74</t>
  </si>
  <si>
    <t>dm3</t>
  </si>
  <si>
    <t>桥梁接缝和伸缩装置</t>
  </si>
  <si>
    <t>417-2</t>
  </si>
  <si>
    <t>模数式伸缩装置</t>
  </si>
  <si>
    <t>D40伸缩缝</t>
  </si>
  <si>
    <t>m</t>
  </si>
  <si>
    <t>清单  第 400 章合计   人民币</t>
  </si>
  <si>
    <t>清单 第600章  安全设施及预埋管线</t>
  </si>
  <si>
    <t>602</t>
  </si>
  <si>
    <t>护栏</t>
  </si>
  <si>
    <t>602-3</t>
  </si>
  <si>
    <t>波形梁钢护栏</t>
  </si>
  <si>
    <t>路侧波形梁钢护栏</t>
  </si>
  <si>
    <t>-1</t>
  </si>
  <si>
    <t>Gr-A-4E</t>
  </si>
  <si>
    <t>-2</t>
  </si>
  <si>
    <t>AT1-1</t>
  </si>
  <si>
    <t>-3</t>
  </si>
  <si>
    <t>BT1-2</t>
  </si>
  <si>
    <t>604</t>
  </si>
  <si>
    <t>道路交通标志</t>
  </si>
  <si>
    <t>604-1</t>
  </si>
  <si>
    <t>单柱式交通标志</t>
  </si>
  <si>
    <t>圆形φ1000</t>
  </si>
  <si>
    <t>个</t>
  </si>
  <si>
    <t>604-14</t>
  </si>
  <si>
    <t>防撞桶</t>
  </si>
  <si>
    <t>605</t>
  </si>
  <si>
    <t>道路交通标线</t>
  </si>
  <si>
    <t>605-1</t>
  </si>
  <si>
    <t>热熔型涂料路面标线</t>
  </si>
  <si>
    <t>反光热熔型标线</t>
  </si>
  <si>
    <t>605-5</t>
  </si>
  <si>
    <t>轮廓标</t>
  </si>
  <si>
    <t>附着式轮廓标（530*340）</t>
  </si>
  <si>
    <t>清单  第 600 章合计   人民币</t>
  </si>
  <si>
    <t>投标报价汇总表</t>
  </si>
  <si>
    <t>序  号</t>
  </si>
  <si>
    <t>章  次</t>
  </si>
  <si>
    <t>科  目  名  称</t>
  </si>
  <si>
    <t>金额(元)</t>
  </si>
  <si>
    <t>1</t>
  </si>
  <si>
    <t>100</t>
  </si>
  <si>
    <t>2</t>
  </si>
  <si>
    <t>200</t>
  </si>
  <si>
    <t>3</t>
  </si>
  <si>
    <t>300</t>
  </si>
  <si>
    <t>4</t>
  </si>
  <si>
    <t>5</t>
  </si>
  <si>
    <t>600</t>
  </si>
  <si>
    <t>6</t>
  </si>
  <si>
    <t>第100章至600章清单合计</t>
  </si>
  <si>
    <t>7</t>
  </si>
  <si>
    <t>已包含在清单合计中的材料、工程设备、专业工程暂估价合计</t>
  </si>
  <si>
    <t>8</t>
  </si>
  <si>
    <t>清单合计减去材料、工程设备、专业工程暂估价
合计(即6-7)=8</t>
  </si>
  <si>
    <t>9</t>
  </si>
  <si>
    <t>计日工合计</t>
  </si>
  <si>
    <t>10</t>
  </si>
  <si>
    <t>暂列金额(不含计日工总额)</t>
  </si>
  <si>
    <t>11</t>
  </si>
  <si>
    <t>投标报价(6+9+10)=11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</si>
</sst>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0000_ ;_ * \-#,##0.0000000_ ;_ * &quot;-&quot;???????_ ;_ @_ "/>
  </numFmts>
  <fonts count="37">
    <font>
      <sz val="12"/>
      <color indexed="8"/>
      <name val="宋体"/>
      <charset val="134"/>
    </font>
    <font>
      <b/>
      <sz val="20"/>
      <color indexed="8"/>
      <name val="smartSimSun"/>
      <charset val="134"/>
    </font>
    <font>
      <sz val="12"/>
      <color indexed="8"/>
      <name val="smartSimSun"/>
      <charset val="134"/>
    </font>
    <font>
      <sz val="11"/>
      <color indexed="8"/>
      <name val="smartSimSun"/>
      <charset val="134"/>
    </font>
    <font>
      <sz val="11"/>
      <color indexed="8"/>
      <name val="宋体"/>
      <charset val="134"/>
    </font>
    <font>
      <b/>
      <sz val="20"/>
      <color indexed="8"/>
      <name val="宋体"/>
      <charset val="134"/>
    </font>
    <font>
      <sz val="12"/>
      <color rgb="FF000000"/>
      <name val="宋体"/>
      <charset val="134"/>
    </font>
    <font>
      <b/>
      <sz val="12"/>
      <color rgb="FF000000"/>
      <name val="宋体"/>
      <charset val="134"/>
    </font>
    <font>
      <sz val="12"/>
      <color rgb="FF000000"/>
      <name val="宋体"/>
      <charset val="134"/>
      <scheme val="minor"/>
    </font>
    <font>
      <b/>
      <sz val="12"/>
      <color indexed="8"/>
      <name val="宋体"/>
      <charset val="134"/>
    </font>
    <font>
      <sz val="12"/>
      <name val="宋体"/>
      <charset val="134"/>
      <scheme val="minor"/>
    </font>
    <font>
      <sz val="11"/>
      <name val="华文中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
      <u/>
      <sz val="12"/>
      <name val="宋体"/>
      <charset val="134"/>
      <scheme val="minor"/>
    </font>
    <font>
      <u/>
      <sz val="12"/>
      <color rgb="FF000000"/>
      <name val="宋体"/>
      <charset val="134"/>
    </font>
    <font>
      <b/>
      <u/>
      <sz val="12"/>
      <name val="宋体"/>
      <charset val="134"/>
      <scheme val="minor"/>
    </font>
    <font>
      <b/>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5">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5" fillId="0" borderId="0" xfId="0" applyFont="1" applyAlignment="1">
      <alignment horizontal="center" vertical="center" shrinkToFit="1"/>
    </xf>
    <xf numFmtId="0" fontId="0" fillId="0" borderId="0" xfId="0" applyFont="1" applyAlignment="1">
      <alignment horizontal="left" vertical="center" shrinkToFit="1"/>
    </xf>
    <xf numFmtId="0" fontId="0" fillId="0" borderId="1" xfId="0" applyFont="1" applyBorder="1" applyAlignment="1">
      <alignment horizontal="center" vertical="center" shrinkToFit="1"/>
    </xf>
    <xf numFmtId="0" fontId="4" fillId="0" borderId="1" xfId="0" applyFont="1" applyBorder="1" applyAlignment="1">
      <alignment horizontal="left" vertical="center" shrinkToFit="1"/>
    </xf>
    <xf numFmtId="176" fontId="4" fillId="0" borderId="1" xfId="0" applyNumberFormat="1"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0" fontId="4" fillId="0" borderId="1"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1" xfId="0" applyFont="1" applyBorder="1" applyAlignment="1">
      <alignment horizontal="left" vertical="center" shrinkToFit="1"/>
    </xf>
    <xf numFmtId="0" fontId="0" fillId="0" borderId="1" xfId="0" applyFont="1" applyBorder="1" applyAlignment="1">
      <alignment horizontal="left" vertical="center" wrapText="1" shrinkToFit="1"/>
    </xf>
    <xf numFmtId="176" fontId="0" fillId="0" borderId="1" xfId="0" applyNumberFormat="1"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6" fillId="0" borderId="1" xfId="0" applyFont="1" applyBorder="1" applyAlignment="1">
      <alignment horizontal="left"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ill="1" applyAlignment="1">
      <alignment horizontal="left" vertical="center" wrapText="1"/>
    </xf>
    <xf numFmtId="0" fontId="0" fillId="0" borderId="1" xfId="0" applyFont="1" applyFill="1" applyBorder="1" applyAlignment="1">
      <alignment horizontal="center" vertical="center" shrinkToFit="1"/>
    </xf>
    <xf numFmtId="0" fontId="4" fillId="0" borderId="1" xfId="0" applyFont="1" applyBorder="1" applyAlignment="1">
      <alignment horizontal="left" vertical="center" wrapText="1" shrinkToFit="1"/>
    </xf>
    <xf numFmtId="0" fontId="5" fillId="0" borderId="0" xfId="0" applyFont="1" applyFill="1" applyAlignment="1">
      <alignment horizontal="center" vertical="center" wrapText="1"/>
    </xf>
    <xf numFmtId="0" fontId="7" fillId="0" borderId="0" xfId="0" applyFont="1" applyFill="1" applyAlignment="1">
      <alignment horizontal="left" vertical="center"/>
    </xf>
    <xf numFmtId="0" fontId="6" fillId="0" borderId="0" xfId="0" applyFont="1" applyFill="1" applyAlignment="1">
      <alignment horizontal="justify" vertical="center"/>
    </xf>
    <xf numFmtId="0" fontId="6" fillId="0" borderId="0" xfId="0" applyFont="1" applyFill="1" applyAlignment="1">
      <alignment horizontal="left" vertical="center" wrapText="1"/>
    </xf>
    <xf numFmtId="0" fontId="0"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justify" vertical="center"/>
    </xf>
    <xf numFmtId="0" fontId="6" fillId="0" borderId="0" xfId="0" applyFont="1" applyFill="1" applyAlignment="1">
      <alignment horizontal="left" vertical="center"/>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view="pageBreakPreview" zoomScaleNormal="100" topLeftCell="A17" workbookViewId="0">
      <selection activeCell="K8" sqref="K7:K8"/>
    </sheetView>
  </sheetViews>
  <sheetFormatPr defaultColWidth="9" defaultRowHeight="14.25"/>
  <cols>
    <col min="1" max="1" width="95.625" customWidth="1"/>
  </cols>
  <sheetData>
    <row r="1" ht="25.5" spans="1:1">
      <c r="A1" s="34" t="s">
        <v>0</v>
      </c>
    </row>
    <row r="2" ht="30" customHeight="1" spans="1:1">
      <c r="A2" s="35" t="s">
        <v>1</v>
      </c>
    </row>
    <row r="3" ht="57" customHeight="1" spans="1:1">
      <c r="A3" s="36" t="s">
        <v>2</v>
      </c>
    </row>
    <row r="4" ht="38" customHeight="1" spans="1:1">
      <c r="A4" s="37" t="s">
        <v>3</v>
      </c>
    </row>
    <row r="5" ht="78" customHeight="1" spans="1:1">
      <c r="A5" s="38" t="s">
        <v>4</v>
      </c>
    </row>
    <row r="6" ht="61" customHeight="1" spans="1:1">
      <c r="A6" s="37" t="s">
        <v>5</v>
      </c>
    </row>
    <row r="7" ht="41" customHeight="1" spans="1:1">
      <c r="A7" s="38" t="s">
        <v>6</v>
      </c>
    </row>
    <row r="8" ht="52" customHeight="1" spans="1:1">
      <c r="A8" s="38" t="s">
        <v>7</v>
      </c>
    </row>
    <row r="9" ht="51" customHeight="1" spans="1:1">
      <c r="A9" s="37" t="s">
        <v>8</v>
      </c>
    </row>
    <row r="10" ht="30" customHeight="1" spans="1:1">
      <c r="A10" s="39" t="s">
        <v>9</v>
      </c>
    </row>
    <row r="11" ht="30" customHeight="1" spans="1:1">
      <c r="A11" s="40" t="s">
        <v>10</v>
      </c>
    </row>
    <row r="12" ht="48" customHeight="1" spans="1:1">
      <c r="A12" s="37" t="s">
        <v>11</v>
      </c>
    </row>
    <row r="13" ht="59" customHeight="1" spans="1:1">
      <c r="A13" s="38" t="s">
        <v>12</v>
      </c>
    </row>
    <row r="14" ht="50" customHeight="1" spans="1:1">
      <c r="A14" s="38" t="s">
        <v>13</v>
      </c>
    </row>
    <row r="15" ht="45" customHeight="1" spans="1:1">
      <c r="A15" s="38" t="s">
        <v>14</v>
      </c>
    </row>
    <row r="16" ht="30" customHeight="1" spans="1:1">
      <c r="A16" s="41" t="s">
        <v>15</v>
      </c>
    </row>
    <row r="17" ht="30" customHeight="1" spans="1:1">
      <c r="A17" s="37" t="s">
        <v>16</v>
      </c>
    </row>
    <row r="18" ht="30" customHeight="1" spans="1:1">
      <c r="A18" s="41" t="s">
        <v>17</v>
      </c>
    </row>
    <row r="19" ht="30" customHeight="1" spans="1:1">
      <c r="A19" s="42" t="s">
        <v>18</v>
      </c>
    </row>
    <row r="20" ht="30" customHeight="1" spans="1:1">
      <c r="A20" s="39" t="s">
        <v>19</v>
      </c>
    </row>
    <row r="21" ht="59" customHeight="1" spans="1:1">
      <c r="A21" s="43" t="s">
        <v>20</v>
      </c>
    </row>
    <row r="22" ht="120" customHeight="1" spans="1:1">
      <c r="A22" s="37" t="s">
        <v>21</v>
      </c>
    </row>
    <row r="23" ht="55" customHeight="1" spans="1:1">
      <c r="A23" s="43" t="s">
        <v>22</v>
      </c>
    </row>
    <row r="24" ht="47" customHeight="1" spans="1:1">
      <c r="A24" s="43" t="s">
        <v>23</v>
      </c>
    </row>
    <row r="25" ht="42" customHeight="1" spans="1:1">
      <c r="A25" s="44" t="s">
        <v>24</v>
      </c>
    </row>
    <row r="26" ht="45" customHeight="1" spans="1:1">
      <c r="A26" s="44" t="s">
        <v>25</v>
      </c>
    </row>
    <row r="27" ht="67" customHeight="1" spans="1:1">
      <c r="A27" s="44" t="s">
        <v>26</v>
      </c>
    </row>
    <row r="28" ht="42" customHeight="1" spans="1:1">
      <c r="A28" s="43" t="s">
        <v>27</v>
      </c>
    </row>
  </sheetData>
  <sheetProtection algorithmName="SHA-512" hashValue="P6+rgyoKzYgRCYnW2w90Q4PErdDG0PnK4MRChOHbUDYKCpZej000HuT/VT3MvvZIzZVSFS++br2jdrOVs1HeVA==" saltValue="fi465sYcdL2yd5ttNBPlzA==" spinCount="100000" sheet="1" selectLockedCells="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view="pageBreakPreview" zoomScale="145" zoomScaleNormal="130" topLeftCell="A4" workbookViewId="0">
      <selection activeCell="E9" sqref="E9"/>
    </sheetView>
  </sheetViews>
  <sheetFormatPr defaultColWidth="9" defaultRowHeight="14.25" outlineLevelCol="5"/>
  <cols>
    <col min="1" max="1" width="8.125" customWidth="1"/>
    <col min="2" max="2" width="32.25" customWidth="1"/>
    <col min="3" max="3" width="8.125" customWidth="1"/>
    <col min="4" max="4" width="9.75" customWidth="1"/>
    <col min="5" max="5" width="10.4333333333333" customWidth="1"/>
    <col min="6" max="6" width="11.8833333333333"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2.95" customHeight="1" spans="1:6">
      <c r="A3" s="12" t="s">
        <v>31</v>
      </c>
      <c r="B3" s="12"/>
      <c r="C3" s="12"/>
      <c r="D3" s="12"/>
      <c r="E3" s="12"/>
      <c r="F3" s="12"/>
    </row>
    <row r="4" customFormat="1" ht="30" customHeight="1" spans="1:6">
      <c r="A4" s="5" t="s">
        <v>32</v>
      </c>
      <c r="B4" s="5" t="s">
        <v>33</v>
      </c>
      <c r="C4" s="5" t="s">
        <v>34</v>
      </c>
      <c r="D4" s="5" t="s">
        <v>35</v>
      </c>
      <c r="E4" s="5" t="s">
        <v>36</v>
      </c>
      <c r="F4" s="5" t="s">
        <v>37</v>
      </c>
    </row>
    <row r="5" customFormat="1" ht="30" customHeight="1" spans="1:6">
      <c r="A5" s="5" t="s">
        <v>38</v>
      </c>
      <c r="B5" s="13" t="s">
        <v>39</v>
      </c>
      <c r="C5" s="5"/>
      <c r="D5" s="5"/>
      <c r="E5" s="5"/>
      <c r="F5" s="5"/>
    </row>
    <row r="6" customFormat="1" ht="30" customHeight="1" spans="1:6">
      <c r="A6" s="5" t="s">
        <v>40</v>
      </c>
      <c r="B6" s="33" t="s">
        <v>41</v>
      </c>
      <c r="C6" s="5" t="s">
        <v>42</v>
      </c>
      <c r="D6" s="14">
        <v>1</v>
      </c>
      <c r="E6" s="14">
        <f>3342292*1.5/100</f>
        <v>50134.38</v>
      </c>
      <c r="F6" s="14">
        <f t="shared" ref="F6:F11" si="0">ROUND(D6*E6,2)</f>
        <v>50134.38</v>
      </c>
    </row>
    <row r="7" customFormat="1" ht="30" customHeight="1" spans="1:6">
      <c r="A7" s="5">
        <v>103</v>
      </c>
      <c r="B7" s="13" t="s">
        <v>43</v>
      </c>
      <c r="C7" s="5"/>
      <c r="D7" s="14"/>
      <c r="E7" s="5"/>
      <c r="F7" s="14"/>
    </row>
    <row r="8" customFormat="1" ht="30" customHeight="1" spans="1:6">
      <c r="A8" s="5" t="s">
        <v>44</v>
      </c>
      <c r="B8" s="33" t="s">
        <v>45</v>
      </c>
      <c r="C8" s="5" t="s">
        <v>42</v>
      </c>
      <c r="D8" s="14">
        <v>1</v>
      </c>
      <c r="E8" s="15"/>
      <c r="F8" s="14">
        <f t="shared" si="0"/>
        <v>0</v>
      </c>
    </row>
    <row r="9" customFormat="1" ht="30" customHeight="1" spans="1:6">
      <c r="A9" s="5" t="s">
        <v>46</v>
      </c>
      <c r="B9" s="13" t="s">
        <v>47</v>
      </c>
      <c r="C9" s="5" t="s">
        <v>42</v>
      </c>
      <c r="D9" s="14">
        <v>1</v>
      </c>
      <c r="E9" s="15"/>
      <c r="F9" s="14">
        <f t="shared" si="0"/>
        <v>0</v>
      </c>
    </row>
    <row r="10" customFormat="1" ht="30" customHeight="1" spans="1:6">
      <c r="A10" s="5" t="s">
        <v>48</v>
      </c>
      <c r="B10" s="13" t="s">
        <v>49</v>
      </c>
      <c r="C10" s="5" t="s">
        <v>42</v>
      </c>
      <c r="D10" s="14">
        <v>1</v>
      </c>
      <c r="E10" s="15"/>
      <c r="F10" s="14">
        <f t="shared" si="0"/>
        <v>0</v>
      </c>
    </row>
    <row r="11" customFormat="1" ht="30" customHeight="1" spans="1:6">
      <c r="A11" s="5" t="s">
        <v>50</v>
      </c>
      <c r="B11" s="13" t="s">
        <v>51</v>
      </c>
      <c r="C11" s="5" t="s">
        <v>42</v>
      </c>
      <c r="D11" s="14">
        <v>1</v>
      </c>
      <c r="E11" s="15"/>
      <c r="F11" s="14">
        <f t="shared" si="0"/>
        <v>0</v>
      </c>
    </row>
    <row r="12" customFormat="1" ht="30" customHeight="1" spans="1:6">
      <c r="A12" s="5">
        <v>105</v>
      </c>
      <c r="B12" s="13" t="s">
        <v>52</v>
      </c>
      <c r="C12" s="5"/>
      <c r="D12" s="14"/>
      <c r="E12" s="5"/>
      <c r="F12" s="14"/>
    </row>
    <row r="13" customFormat="1" ht="30" customHeight="1" spans="1:6">
      <c r="A13" s="5" t="s">
        <v>53</v>
      </c>
      <c r="B13" s="13" t="s">
        <v>54</v>
      </c>
      <c r="C13" s="5" t="s">
        <v>42</v>
      </c>
      <c r="D13" s="14">
        <v>1</v>
      </c>
      <c r="E13" s="15"/>
      <c r="F13" s="14">
        <f>ROUND(D13*E13,2)</f>
        <v>0</v>
      </c>
    </row>
    <row r="14" customFormat="1" ht="30" customHeight="1" spans="1:6">
      <c r="A14" s="20" t="s">
        <v>55</v>
      </c>
      <c r="B14" s="21"/>
      <c r="C14" s="22"/>
      <c r="D14" s="14">
        <f>SUM(F6:F13)</f>
        <v>50134.38</v>
      </c>
      <c r="E14" s="14"/>
      <c r="F14" s="14"/>
    </row>
    <row r="15" ht="67.85" customHeight="1"/>
  </sheetData>
  <sheetProtection algorithmName="SHA-512" hashValue="tGDmxt9DbWliRLe+QI7KhXI9I19JM9bCnyjErWPE8h8kXD5ULrG4IM8ipa3JpXYoUzBUFdKPSs+KHeNY9uWT7g==" saltValue="sUdbNTiNTeKwJfmSKXzYww==" spinCount="100000" sheet="1" selectLockedCells="1" objects="1"/>
  <mergeCells count="6">
    <mergeCell ref="A1:F1"/>
    <mergeCell ref="A2:D2"/>
    <mergeCell ref="E2:F2"/>
    <mergeCell ref="A3:F3"/>
    <mergeCell ref="A14:C14"/>
    <mergeCell ref="D14:F1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view="pageBreakPreview" zoomScale="130" zoomScaleNormal="100" topLeftCell="A2" workbookViewId="0">
      <selection activeCell="E16" sqref="E16"/>
    </sheetView>
  </sheetViews>
  <sheetFormatPr defaultColWidth="9" defaultRowHeight="14.25" outlineLevelCol="5"/>
  <cols>
    <col min="1" max="1" width="8.125" customWidth="1"/>
    <col min="2" max="2" width="32.2583333333333" customWidth="1"/>
    <col min="3" max="3" width="8.125" customWidth="1"/>
    <col min="4" max="4" width="9.75833333333333" style="31" customWidth="1"/>
    <col min="5" max="5" width="10.4333333333333" customWidth="1"/>
    <col min="6" max="6" width="11.8833333333333"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0" customHeight="1" spans="1:6">
      <c r="A3" s="12" t="s">
        <v>56</v>
      </c>
      <c r="B3" s="12"/>
      <c r="C3" s="12"/>
      <c r="D3" s="32"/>
      <c r="E3" s="12"/>
      <c r="F3" s="12"/>
    </row>
    <row r="4" customFormat="1" ht="30" customHeight="1" spans="1:6">
      <c r="A4" s="5" t="s">
        <v>32</v>
      </c>
      <c r="B4" s="5" t="s">
        <v>33</v>
      </c>
      <c r="C4" s="5" t="s">
        <v>34</v>
      </c>
      <c r="D4" s="16" t="s">
        <v>35</v>
      </c>
      <c r="E4" s="5" t="s">
        <v>36</v>
      </c>
      <c r="F4" s="5" t="s">
        <v>37</v>
      </c>
    </row>
    <row r="5" customFormat="1" ht="30" customHeight="1" spans="1:6">
      <c r="A5" s="5">
        <v>202</v>
      </c>
      <c r="B5" s="33" t="s">
        <v>57</v>
      </c>
      <c r="C5" s="5"/>
      <c r="D5" s="18"/>
      <c r="E5" s="5"/>
      <c r="F5" s="5"/>
    </row>
    <row r="6" customFormat="1" ht="30" customHeight="1" spans="1:6">
      <c r="A6" s="5" t="s">
        <v>58</v>
      </c>
      <c r="B6" s="33" t="s">
        <v>59</v>
      </c>
      <c r="C6" s="5"/>
      <c r="D6" s="18"/>
      <c r="E6" s="5"/>
      <c r="F6" s="5"/>
    </row>
    <row r="7" customFormat="1" ht="30" customHeight="1" spans="1:6">
      <c r="A7" s="5" t="s">
        <v>60</v>
      </c>
      <c r="B7" s="33" t="s">
        <v>61</v>
      </c>
      <c r="C7" s="5" t="s">
        <v>62</v>
      </c>
      <c r="D7" s="18">
        <v>350</v>
      </c>
      <c r="E7" s="15"/>
      <c r="F7" s="14">
        <f t="shared" ref="F7:F10" si="0">ROUND(D7*E7,2)</f>
        <v>0</v>
      </c>
    </row>
    <row r="8" customFormat="1" ht="30" customHeight="1" spans="1:6">
      <c r="A8" s="5" t="s">
        <v>63</v>
      </c>
      <c r="B8" s="33" t="s">
        <v>64</v>
      </c>
      <c r="C8" s="5"/>
      <c r="D8" s="18"/>
      <c r="E8" s="5"/>
      <c r="F8" s="5"/>
    </row>
    <row r="9" customFormat="1" ht="30" customHeight="1" spans="1:6">
      <c r="A9" s="5" t="s">
        <v>65</v>
      </c>
      <c r="B9" s="33" t="s">
        <v>66</v>
      </c>
      <c r="C9" s="5" t="s">
        <v>62</v>
      </c>
      <c r="D9" s="18">
        <v>1566</v>
      </c>
      <c r="E9" s="15"/>
      <c r="F9" s="14">
        <f t="shared" si="0"/>
        <v>0</v>
      </c>
    </row>
    <row r="10" customFormat="1" ht="30" customHeight="1" spans="1:6">
      <c r="A10" s="5" t="s">
        <v>67</v>
      </c>
      <c r="B10" s="33" t="s">
        <v>68</v>
      </c>
      <c r="C10" s="5" t="s">
        <v>62</v>
      </c>
      <c r="D10" s="18">
        <v>1697</v>
      </c>
      <c r="E10" s="15"/>
      <c r="F10" s="14">
        <f t="shared" si="0"/>
        <v>0</v>
      </c>
    </row>
    <row r="11" customFormat="1" ht="30" customHeight="1" spans="1:6">
      <c r="A11" s="5" t="s">
        <v>69</v>
      </c>
      <c r="B11" s="33" t="s">
        <v>70</v>
      </c>
      <c r="C11" s="5"/>
      <c r="D11" s="18"/>
      <c r="E11" s="5"/>
      <c r="F11" s="5"/>
    </row>
    <row r="12" customFormat="1" ht="30" customHeight="1" spans="1:6">
      <c r="A12" s="5" t="s">
        <v>60</v>
      </c>
      <c r="B12" s="33" t="s">
        <v>71</v>
      </c>
      <c r="C12" s="5" t="s">
        <v>72</v>
      </c>
      <c r="D12" s="18">
        <v>44</v>
      </c>
      <c r="E12" s="15"/>
      <c r="F12" s="14">
        <f t="shared" ref="F12:F16" si="1">ROUND(D12*E12,2)</f>
        <v>0</v>
      </c>
    </row>
    <row r="13" customFormat="1" ht="30" customHeight="1" spans="1:6">
      <c r="A13" s="5" t="s">
        <v>73</v>
      </c>
      <c r="B13" s="33" t="s">
        <v>74</v>
      </c>
      <c r="C13" s="5" t="s">
        <v>72</v>
      </c>
      <c r="D13" s="18">
        <f>5.5+150</f>
        <v>155.5</v>
      </c>
      <c r="E13" s="15"/>
      <c r="F13" s="14">
        <f t="shared" si="1"/>
        <v>0</v>
      </c>
    </row>
    <row r="14" customFormat="1" ht="30" customHeight="1" spans="1:6">
      <c r="A14" s="5" t="s">
        <v>75</v>
      </c>
      <c r="B14" s="33" t="s">
        <v>76</v>
      </c>
      <c r="C14" s="5"/>
      <c r="D14" s="18"/>
      <c r="E14" s="5"/>
      <c r="F14" s="5"/>
    </row>
    <row r="15" customFormat="1" ht="30" customHeight="1" spans="1:6">
      <c r="A15" s="5" t="s">
        <v>77</v>
      </c>
      <c r="B15" s="33" t="s">
        <v>78</v>
      </c>
      <c r="C15" s="5"/>
      <c r="D15" s="18"/>
      <c r="E15" s="5"/>
      <c r="F15" s="5"/>
    </row>
    <row r="16" customFormat="1" ht="30" customHeight="1" spans="1:6">
      <c r="A16" s="5" t="s">
        <v>60</v>
      </c>
      <c r="B16" s="33" t="s">
        <v>79</v>
      </c>
      <c r="C16" s="5" t="s">
        <v>72</v>
      </c>
      <c r="D16" s="18">
        <v>1850</v>
      </c>
      <c r="E16" s="15"/>
      <c r="F16" s="14">
        <f t="shared" si="1"/>
        <v>0</v>
      </c>
    </row>
    <row r="17" customFormat="1" ht="30" customHeight="1" spans="1:6">
      <c r="A17" s="5" t="s">
        <v>80</v>
      </c>
      <c r="B17" s="33" t="s">
        <v>81</v>
      </c>
      <c r="C17" s="5"/>
      <c r="D17" s="18"/>
      <c r="E17" s="5"/>
      <c r="F17" s="5"/>
    </row>
    <row r="18" customFormat="1" ht="30" customHeight="1" spans="1:6">
      <c r="A18" s="5" t="s">
        <v>60</v>
      </c>
      <c r="B18" s="33" t="s">
        <v>79</v>
      </c>
      <c r="C18" s="5" t="s">
        <v>72</v>
      </c>
      <c r="D18" s="18">
        <v>780</v>
      </c>
      <c r="E18" s="15"/>
      <c r="F18" s="14">
        <f t="shared" ref="F18:F24" si="2">ROUND(D18*E18,2)</f>
        <v>0</v>
      </c>
    </row>
    <row r="19" customFormat="1" ht="30" customHeight="1" spans="1:6">
      <c r="A19" s="5" t="s">
        <v>82</v>
      </c>
      <c r="B19" s="33" t="s">
        <v>83</v>
      </c>
      <c r="C19" s="5"/>
      <c r="D19" s="18"/>
      <c r="E19" s="5"/>
      <c r="F19" s="5"/>
    </row>
    <row r="20" customFormat="1" ht="30" customHeight="1" spans="1:6">
      <c r="A20" s="5" t="s">
        <v>84</v>
      </c>
      <c r="B20" s="33" t="s">
        <v>85</v>
      </c>
      <c r="C20" s="5"/>
      <c r="D20" s="18"/>
      <c r="E20" s="5"/>
      <c r="F20" s="5"/>
    </row>
    <row r="21" customFormat="1" ht="30" customHeight="1" spans="1:6">
      <c r="A21" s="5" t="s">
        <v>67</v>
      </c>
      <c r="B21" s="33" t="s">
        <v>86</v>
      </c>
      <c r="C21" s="5" t="s">
        <v>72</v>
      </c>
      <c r="D21" s="18">
        <f>123</f>
        <v>123</v>
      </c>
      <c r="E21" s="15"/>
      <c r="F21" s="14">
        <f t="shared" si="2"/>
        <v>0</v>
      </c>
    </row>
    <row r="22" customFormat="1" ht="30" customHeight="1" spans="1:6">
      <c r="A22" s="5" t="s">
        <v>87</v>
      </c>
      <c r="B22" s="33" t="s">
        <v>88</v>
      </c>
      <c r="C22" s="5" t="s">
        <v>72</v>
      </c>
      <c r="D22" s="18">
        <f>736+3249</f>
        <v>3985</v>
      </c>
      <c r="E22" s="15"/>
      <c r="F22" s="14">
        <f t="shared" si="2"/>
        <v>0</v>
      </c>
    </row>
    <row r="23" customFormat="1" ht="30" customHeight="1" spans="1:6">
      <c r="A23" s="5" t="s">
        <v>89</v>
      </c>
      <c r="B23" s="33" t="s">
        <v>90</v>
      </c>
      <c r="C23" s="5" t="s">
        <v>72</v>
      </c>
      <c r="D23" s="18">
        <f>20.3+44.9</f>
        <v>65.2</v>
      </c>
      <c r="E23" s="15"/>
      <c r="F23" s="14">
        <f t="shared" si="2"/>
        <v>0</v>
      </c>
    </row>
    <row r="24" customFormat="1" ht="30" customHeight="1" spans="1:6">
      <c r="A24" s="5" t="s">
        <v>91</v>
      </c>
      <c r="B24" s="33" t="s">
        <v>92</v>
      </c>
      <c r="C24" s="5" t="s">
        <v>72</v>
      </c>
      <c r="D24" s="18">
        <f>340</f>
        <v>340</v>
      </c>
      <c r="E24" s="15"/>
      <c r="F24" s="14">
        <f t="shared" si="2"/>
        <v>0</v>
      </c>
    </row>
    <row r="25" customFormat="1" ht="30" customHeight="1" spans="1:6">
      <c r="A25" s="5">
        <v>209</v>
      </c>
      <c r="B25" s="33" t="s">
        <v>93</v>
      </c>
      <c r="C25" s="5"/>
      <c r="D25" s="18"/>
      <c r="E25" s="5"/>
      <c r="F25" s="5"/>
    </row>
    <row r="26" customFormat="1" ht="30" customHeight="1" spans="1:6">
      <c r="A26" s="5" t="s">
        <v>94</v>
      </c>
      <c r="B26" s="33" t="s">
        <v>95</v>
      </c>
      <c r="C26" s="5"/>
      <c r="D26" s="18"/>
      <c r="E26" s="5"/>
      <c r="F26" s="5"/>
    </row>
    <row r="27" customFormat="1" ht="30" customHeight="1" spans="1:6">
      <c r="A27" s="5" t="s">
        <v>60</v>
      </c>
      <c r="B27" s="33" t="s">
        <v>96</v>
      </c>
      <c r="C27" s="5" t="s">
        <v>72</v>
      </c>
      <c r="D27" s="18">
        <v>143.2</v>
      </c>
      <c r="E27" s="15"/>
      <c r="F27" s="14">
        <f t="shared" ref="F27:F31" si="3">ROUND(D27*E27,2)</f>
        <v>0</v>
      </c>
    </row>
    <row r="28" customFormat="1" ht="30" customHeight="1" spans="1:6">
      <c r="A28" s="5" t="s">
        <v>97</v>
      </c>
      <c r="B28" s="33" t="s">
        <v>98</v>
      </c>
      <c r="C28" s="5"/>
      <c r="D28" s="18"/>
      <c r="E28" s="5"/>
      <c r="F28" s="5"/>
    </row>
    <row r="29" customFormat="1" ht="30" customHeight="1" spans="1:6">
      <c r="A29" s="5" t="s">
        <v>65</v>
      </c>
      <c r="B29" s="33" t="s">
        <v>99</v>
      </c>
      <c r="C29" s="5" t="s">
        <v>72</v>
      </c>
      <c r="D29" s="18">
        <f>14.6+70.7+80</f>
        <v>165.3</v>
      </c>
      <c r="E29" s="15"/>
      <c r="F29" s="14">
        <f t="shared" si="3"/>
        <v>0</v>
      </c>
    </row>
    <row r="30" customFormat="1" ht="30" customHeight="1" spans="1:6">
      <c r="A30" s="5" t="s">
        <v>100</v>
      </c>
      <c r="B30" s="33" t="s">
        <v>101</v>
      </c>
      <c r="C30" s="5"/>
      <c r="D30" s="18"/>
      <c r="E30" s="5"/>
      <c r="F30" s="5"/>
    </row>
    <row r="31" customFormat="1" ht="30" customHeight="1" spans="1:6">
      <c r="A31" s="5" t="s">
        <v>60</v>
      </c>
      <c r="B31" s="33" t="s">
        <v>99</v>
      </c>
      <c r="C31" s="5" t="s">
        <v>72</v>
      </c>
      <c r="D31" s="18">
        <f>254.2+36</f>
        <v>290.2</v>
      </c>
      <c r="E31" s="15"/>
      <c r="F31" s="14">
        <f t="shared" si="3"/>
        <v>0</v>
      </c>
    </row>
    <row r="32" customFormat="1" ht="30" customHeight="1" spans="1:6">
      <c r="A32" s="5">
        <v>215</v>
      </c>
      <c r="B32" s="33" t="s">
        <v>102</v>
      </c>
      <c r="C32" s="5"/>
      <c r="D32" s="18"/>
      <c r="E32" s="5"/>
      <c r="F32" s="5"/>
    </row>
    <row r="33" customFormat="1" ht="30" customHeight="1" spans="1:6">
      <c r="A33" s="5" t="s">
        <v>103</v>
      </c>
      <c r="B33" s="33" t="s">
        <v>104</v>
      </c>
      <c r="C33" s="5"/>
      <c r="D33" s="18"/>
      <c r="E33" s="5"/>
      <c r="F33" s="5"/>
    </row>
    <row r="34" customFormat="1" ht="30" customHeight="1" spans="1:6">
      <c r="A34" s="5" t="s">
        <v>65</v>
      </c>
      <c r="B34" s="33" t="s">
        <v>105</v>
      </c>
      <c r="C34" s="5" t="s">
        <v>72</v>
      </c>
      <c r="D34" s="18">
        <v>152.4</v>
      </c>
      <c r="E34" s="15"/>
      <c r="F34" s="14">
        <f t="shared" ref="F34:F38" si="4">ROUND(D34*E34,2)</f>
        <v>0</v>
      </c>
    </row>
    <row r="35" customFormat="1" ht="30" customHeight="1" spans="1:6">
      <c r="A35" s="5" t="s">
        <v>106</v>
      </c>
      <c r="B35" s="33" t="s">
        <v>107</v>
      </c>
      <c r="C35" s="5"/>
      <c r="D35" s="18"/>
      <c r="E35" s="5"/>
      <c r="F35" s="5"/>
    </row>
    <row r="36" customFormat="1" ht="30" customHeight="1" spans="1:6">
      <c r="A36" s="5" t="s">
        <v>65</v>
      </c>
      <c r="B36" s="33" t="s">
        <v>108</v>
      </c>
      <c r="C36" s="5" t="s">
        <v>72</v>
      </c>
      <c r="D36" s="18">
        <v>30.5</v>
      </c>
      <c r="E36" s="15"/>
      <c r="F36" s="14">
        <f t="shared" si="4"/>
        <v>0</v>
      </c>
    </row>
    <row r="37" customFormat="1" ht="30" customHeight="1" spans="1:6">
      <c r="A37" s="5" t="s">
        <v>73</v>
      </c>
      <c r="B37" s="33" t="s">
        <v>109</v>
      </c>
      <c r="C37" s="5" t="s">
        <v>72</v>
      </c>
      <c r="D37" s="18">
        <v>120</v>
      </c>
      <c r="E37" s="15"/>
      <c r="F37" s="14">
        <f t="shared" si="4"/>
        <v>0</v>
      </c>
    </row>
    <row r="38" customFormat="1" ht="30" customHeight="1" spans="1:6">
      <c r="A38" s="5" t="s">
        <v>67</v>
      </c>
      <c r="B38" s="33" t="s">
        <v>110</v>
      </c>
      <c r="C38" s="5" t="s">
        <v>72</v>
      </c>
      <c r="D38" s="18">
        <v>24.4</v>
      </c>
      <c r="E38" s="15"/>
      <c r="F38" s="14">
        <f t="shared" si="4"/>
        <v>0</v>
      </c>
    </row>
    <row r="39" customFormat="1" ht="30" customHeight="1" spans="1:6">
      <c r="A39" s="20" t="s">
        <v>111</v>
      </c>
      <c r="B39" s="21"/>
      <c r="C39" s="22"/>
      <c r="D39" s="18">
        <f>SUM(F7:F38)</f>
        <v>0</v>
      </c>
      <c r="E39" s="14"/>
      <c r="F39" s="14"/>
    </row>
  </sheetData>
  <sheetProtection algorithmName="SHA-512" hashValue="9T/zm/22akCwDOTJGBlESqUCU4hOxfLQxaqJCBXRVyKjvNjRYA2oEw9GXp6QTqJUl215ElRoCy9dOjXHoiP9xw==" saltValue="I6RMSunl1NXE7fVi06HCKA==" spinCount="100000" sheet="1" selectLockedCells="1" objects="1"/>
  <mergeCells count="6">
    <mergeCell ref="A1:F1"/>
    <mergeCell ref="A2:D2"/>
    <mergeCell ref="E2:F2"/>
    <mergeCell ref="A3:F3"/>
    <mergeCell ref="A39:C39"/>
    <mergeCell ref="D39:F39"/>
  </mergeCells>
  <pageMargins left="0.751388888888889" right="0.751388888888889" top="0.865972222222222" bottom="1" header="0.5" footer="0.5"/>
  <pageSetup paperSize="9" orientation="portrait" horizontalDpi="600"/>
  <headerFooter/>
  <ignoredErrors>
    <ignoredError sqref="A19:A21 E39:F39 A14:A16 E16 D19:F20 D21:E21"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view="pageBreakPreview" zoomScale="130" zoomScaleNormal="145" topLeftCell="A19" workbookViewId="0">
      <selection activeCell="E20" sqref="E20"/>
    </sheetView>
  </sheetViews>
  <sheetFormatPr defaultColWidth="9" defaultRowHeight="14.25" outlineLevelCol="5"/>
  <cols>
    <col min="1" max="1" width="8.125" customWidth="1"/>
    <col min="2" max="2" width="32.2583333333333" customWidth="1"/>
    <col min="3" max="3" width="8.125" customWidth="1"/>
    <col min="4" max="4" width="9.75" style="31" customWidth="1"/>
    <col min="5" max="5" width="10.4333333333333" customWidth="1"/>
    <col min="6" max="6" width="11.8833333333333"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0" customHeight="1" spans="1:6">
      <c r="A3" s="12" t="s">
        <v>112</v>
      </c>
      <c r="B3" s="12"/>
      <c r="C3" s="12"/>
      <c r="D3" s="32"/>
      <c r="E3" s="12"/>
      <c r="F3" s="12"/>
    </row>
    <row r="4" s="8" customFormat="1" ht="30" customHeight="1" spans="1:6">
      <c r="A4" s="5" t="s">
        <v>32</v>
      </c>
      <c r="B4" s="5" t="s">
        <v>33</v>
      </c>
      <c r="C4" s="5" t="s">
        <v>34</v>
      </c>
      <c r="D4" s="16" t="s">
        <v>35</v>
      </c>
      <c r="E4" s="5" t="s">
        <v>36</v>
      </c>
      <c r="F4" s="5" t="s">
        <v>37</v>
      </c>
    </row>
    <row r="5" s="8" customFormat="1" ht="30" customHeight="1" spans="1:6">
      <c r="A5" s="5" t="s">
        <v>113</v>
      </c>
      <c r="B5" s="33" t="s">
        <v>95</v>
      </c>
      <c r="C5" s="5"/>
      <c r="D5" s="16"/>
      <c r="E5" s="5"/>
      <c r="F5" s="5"/>
    </row>
    <row r="6" s="8" customFormat="1" ht="30" customHeight="1" spans="1:6">
      <c r="A6" s="5" t="s">
        <v>114</v>
      </c>
      <c r="B6" s="33" t="s">
        <v>96</v>
      </c>
      <c r="C6" s="5"/>
      <c r="D6" s="16"/>
      <c r="E6" s="5"/>
      <c r="F6" s="5"/>
    </row>
    <row r="7" s="8" customFormat="1" ht="30" customHeight="1" spans="1:6">
      <c r="A7" s="5" t="s">
        <v>60</v>
      </c>
      <c r="B7" s="33" t="s">
        <v>115</v>
      </c>
      <c r="C7" s="5" t="s">
        <v>62</v>
      </c>
      <c r="D7" s="18">
        <v>2905</v>
      </c>
      <c r="E7" s="15"/>
      <c r="F7" s="14">
        <f t="shared" ref="F7:F12" si="0">ROUND(D7*E7,2)</f>
        <v>0</v>
      </c>
    </row>
    <row r="8" s="8" customFormat="1" ht="30" customHeight="1" spans="1:6">
      <c r="A8" s="5">
        <v>304</v>
      </c>
      <c r="B8" s="33" t="s">
        <v>116</v>
      </c>
      <c r="C8" s="5"/>
      <c r="D8" s="18"/>
      <c r="E8" s="5"/>
      <c r="F8" s="5"/>
    </row>
    <row r="9" s="8" customFormat="1" ht="30" customHeight="1" spans="1:6">
      <c r="A9" s="5" t="s">
        <v>117</v>
      </c>
      <c r="B9" s="33" t="s">
        <v>118</v>
      </c>
      <c r="C9" s="5"/>
      <c r="D9" s="18"/>
      <c r="E9" s="5"/>
      <c r="F9" s="5"/>
    </row>
    <row r="10" s="8" customFormat="1" ht="30" customHeight="1" spans="1:6">
      <c r="A10" s="5" t="s">
        <v>60</v>
      </c>
      <c r="B10" s="33" t="s">
        <v>119</v>
      </c>
      <c r="C10" s="5" t="s">
        <v>62</v>
      </c>
      <c r="D10" s="18">
        <v>460</v>
      </c>
      <c r="E10" s="15"/>
      <c r="F10" s="14">
        <f t="shared" si="0"/>
        <v>0</v>
      </c>
    </row>
    <row r="11" s="8" customFormat="1" ht="30" customHeight="1" spans="1:6">
      <c r="A11" s="5" t="s">
        <v>120</v>
      </c>
      <c r="B11" s="33" t="s">
        <v>121</v>
      </c>
      <c r="C11" s="5"/>
      <c r="D11" s="18"/>
      <c r="E11" s="5"/>
      <c r="F11" s="5"/>
    </row>
    <row r="12" s="8" customFormat="1" ht="30" customHeight="1" spans="1:6">
      <c r="A12" s="5" t="s">
        <v>60</v>
      </c>
      <c r="B12" s="33" t="s">
        <v>119</v>
      </c>
      <c r="C12" s="5" t="s">
        <v>62</v>
      </c>
      <c r="D12" s="18">
        <v>2177</v>
      </c>
      <c r="E12" s="15"/>
      <c r="F12" s="14">
        <f t="shared" si="0"/>
        <v>0</v>
      </c>
    </row>
    <row r="13" s="8" customFormat="1" ht="30" customHeight="1" spans="1:6">
      <c r="A13" s="5">
        <v>308</v>
      </c>
      <c r="B13" s="33" t="s">
        <v>122</v>
      </c>
      <c r="C13" s="5"/>
      <c r="D13" s="18"/>
      <c r="E13" s="5"/>
      <c r="F13" s="5"/>
    </row>
    <row r="14" s="8" customFormat="1" ht="30" customHeight="1" spans="1:6">
      <c r="A14" s="5" t="s">
        <v>123</v>
      </c>
      <c r="B14" s="33" t="s">
        <v>124</v>
      </c>
      <c r="C14" s="5" t="s">
        <v>62</v>
      </c>
      <c r="D14" s="18">
        <v>2177</v>
      </c>
      <c r="E14" s="15"/>
      <c r="F14" s="14">
        <f t="shared" ref="F14:F18" si="1">ROUND(D14*E14,2)</f>
        <v>0</v>
      </c>
    </row>
    <row r="15" s="8" customFormat="1" ht="30" customHeight="1" spans="1:6">
      <c r="A15" s="5" t="s">
        <v>125</v>
      </c>
      <c r="B15" s="33" t="s">
        <v>126</v>
      </c>
      <c r="C15" s="5" t="s">
        <v>62</v>
      </c>
      <c r="D15" s="18">
        <v>286</v>
      </c>
      <c r="E15" s="15"/>
      <c r="F15" s="14">
        <f t="shared" si="1"/>
        <v>0</v>
      </c>
    </row>
    <row r="16" s="8" customFormat="1" ht="30" customHeight="1" spans="1:6">
      <c r="A16" s="5">
        <v>309</v>
      </c>
      <c r="B16" s="33" t="s">
        <v>127</v>
      </c>
      <c r="C16" s="5"/>
      <c r="D16" s="18"/>
      <c r="E16" s="5"/>
      <c r="F16" s="5"/>
    </row>
    <row r="17" s="8" customFormat="1" ht="30" customHeight="1" spans="1:6">
      <c r="A17" s="5" t="s">
        <v>128</v>
      </c>
      <c r="B17" s="33" t="s">
        <v>129</v>
      </c>
      <c r="C17" s="5"/>
      <c r="D17" s="18"/>
      <c r="E17" s="5"/>
      <c r="F17" s="5"/>
    </row>
    <row r="18" s="8" customFormat="1" ht="30" customHeight="1" spans="1:6">
      <c r="A18" s="5" t="s">
        <v>60</v>
      </c>
      <c r="B18" s="33" t="s">
        <v>130</v>
      </c>
      <c r="C18" s="5" t="s">
        <v>62</v>
      </c>
      <c r="D18" s="18">
        <f>2066+286</f>
        <v>2352</v>
      </c>
      <c r="E18" s="15"/>
      <c r="F18" s="14">
        <f t="shared" si="1"/>
        <v>0</v>
      </c>
    </row>
    <row r="19" s="8" customFormat="1" ht="30" customHeight="1" spans="1:6">
      <c r="A19" s="5">
        <v>310</v>
      </c>
      <c r="B19" s="33" t="s">
        <v>131</v>
      </c>
      <c r="C19" s="5"/>
      <c r="D19" s="18"/>
      <c r="E19" s="5"/>
      <c r="F19" s="5"/>
    </row>
    <row r="20" s="8" customFormat="1" ht="30" customHeight="1" spans="1:6">
      <c r="A20" s="5" t="s">
        <v>132</v>
      </c>
      <c r="B20" s="33" t="s">
        <v>133</v>
      </c>
      <c r="C20" s="5" t="s">
        <v>62</v>
      </c>
      <c r="D20" s="18">
        <v>2177</v>
      </c>
      <c r="E20" s="15"/>
      <c r="F20" s="14">
        <f t="shared" ref="F20:F25" si="2">ROUND(D20*E20,2)</f>
        <v>0</v>
      </c>
    </row>
    <row r="21" s="8" customFormat="1" ht="30" customHeight="1" spans="1:6">
      <c r="A21" s="5" t="s">
        <v>134</v>
      </c>
      <c r="B21" s="33" t="s">
        <v>135</v>
      </c>
      <c r="C21" s="5"/>
      <c r="D21" s="18"/>
      <c r="E21" s="5"/>
      <c r="F21" s="5"/>
    </row>
    <row r="22" s="8" customFormat="1" ht="30" customHeight="1" spans="1:6">
      <c r="A22" s="5" t="s">
        <v>136</v>
      </c>
      <c r="B22" s="33" t="s">
        <v>137</v>
      </c>
      <c r="C22" s="5"/>
      <c r="D22" s="18"/>
      <c r="E22" s="5"/>
      <c r="F22" s="5"/>
    </row>
    <row r="23" s="8" customFormat="1" ht="30" customHeight="1" spans="1:6">
      <c r="A23" s="5" t="s">
        <v>60</v>
      </c>
      <c r="B23" s="33" t="s">
        <v>138</v>
      </c>
      <c r="C23" s="5" t="s">
        <v>62</v>
      </c>
      <c r="D23" s="18">
        <f>451.1+62</f>
        <v>513.1</v>
      </c>
      <c r="E23" s="15"/>
      <c r="F23" s="14">
        <f t="shared" si="2"/>
        <v>0</v>
      </c>
    </row>
    <row r="24" s="8" customFormat="1" ht="30" customHeight="1" spans="1:6">
      <c r="A24" s="5" t="s">
        <v>139</v>
      </c>
      <c r="B24" s="33" t="s">
        <v>140</v>
      </c>
      <c r="C24" s="5"/>
      <c r="D24" s="18"/>
      <c r="E24" s="5"/>
      <c r="F24" s="5"/>
    </row>
    <row r="25" s="8" customFormat="1" ht="30" customHeight="1" spans="1:6">
      <c r="A25" s="5" t="s">
        <v>60</v>
      </c>
      <c r="B25" s="33" t="s">
        <v>105</v>
      </c>
      <c r="C25" s="5" t="s">
        <v>72</v>
      </c>
      <c r="D25" s="18">
        <v>13.6</v>
      </c>
      <c r="E25" s="15"/>
      <c r="F25" s="14">
        <f t="shared" si="2"/>
        <v>0</v>
      </c>
    </row>
    <row r="26" s="8" customFormat="1" ht="30" customHeight="1" spans="1:6">
      <c r="A26" s="5" t="s">
        <v>141</v>
      </c>
      <c r="B26" s="33" t="s">
        <v>142</v>
      </c>
      <c r="C26" s="5"/>
      <c r="D26" s="18"/>
      <c r="E26" s="5"/>
      <c r="F26" s="5"/>
    </row>
    <row r="27" s="8" customFormat="1" ht="30" customHeight="1" spans="1:6">
      <c r="A27" s="5" t="s">
        <v>60</v>
      </c>
      <c r="B27" s="33" t="s">
        <v>105</v>
      </c>
      <c r="C27" s="5" t="s">
        <v>72</v>
      </c>
      <c r="D27" s="18">
        <v>4.7</v>
      </c>
      <c r="E27" s="15"/>
      <c r="F27" s="14">
        <f>ROUND(D27*E27,2)</f>
        <v>0</v>
      </c>
    </row>
    <row r="28" s="8" customFormat="1" ht="30" customHeight="1" spans="1:6">
      <c r="A28" s="20" t="s">
        <v>143</v>
      </c>
      <c r="B28" s="21"/>
      <c r="C28" s="22"/>
      <c r="D28" s="18">
        <f>SUM(F7:F27)</f>
        <v>0</v>
      </c>
      <c r="E28" s="14"/>
      <c r="F28" s="14"/>
    </row>
  </sheetData>
  <sheetProtection algorithmName="SHA-512" hashValue="z5r0h6RAmvb4i3wj0CLxaygj/by7vpujGN94LyVEo5J6SVLDedYEprgAE6cjFRBoEJ/vG8GvLahrCUwwaA/Vbw==" saltValue="11GBSxf2MfNFGXfMGUCKqg==" spinCount="100000" sheet="1" selectLockedCells="1" objects="1"/>
  <mergeCells count="6">
    <mergeCell ref="A1:F1"/>
    <mergeCell ref="A2:D2"/>
    <mergeCell ref="E2:F2"/>
    <mergeCell ref="A3:F3"/>
    <mergeCell ref="A28:C28"/>
    <mergeCell ref="D28:F28"/>
  </mergeCells>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view="pageBreakPreview" zoomScale="130" zoomScaleNormal="115" topLeftCell="A7" workbookViewId="0">
      <selection activeCell="E7" sqref="E7"/>
    </sheetView>
  </sheetViews>
  <sheetFormatPr defaultColWidth="9" defaultRowHeight="14.25" outlineLevelCol="5"/>
  <cols>
    <col min="1" max="1" width="8.125" customWidth="1"/>
    <col min="2" max="2" width="32.5" customWidth="1"/>
    <col min="3" max="3" width="8.125" customWidth="1"/>
    <col min="4" max="5" width="9.75" customWidth="1"/>
    <col min="6" max="6" width="10.625"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0" customHeight="1" spans="1:6">
      <c r="A3" s="12" t="s">
        <v>144</v>
      </c>
      <c r="B3" s="12"/>
      <c r="C3" s="12"/>
      <c r="D3" s="12"/>
      <c r="E3" s="12"/>
      <c r="F3" s="12"/>
    </row>
    <row r="4" s="8" customFormat="1" ht="30" customHeight="1" spans="1:6">
      <c r="A4" s="12" t="s">
        <v>32</v>
      </c>
      <c r="B4" s="12" t="s">
        <v>33</v>
      </c>
      <c r="C4" s="12" t="s">
        <v>34</v>
      </c>
      <c r="D4" s="12" t="s">
        <v>35</v>
      </c>
      <c r="E4" s="12" t="s">
        <v>36</v>
      </c>
      <c r="F4" s="12" t="s">
        <v>37</v>
      </c>
    </row>
    <row r="5" s="8" customFormat="1" ht="30" customHeight="1" spans="1:6">
      <c r="A5" s="12">
        <v>403</v>
      </c>
      <c r="B5" s="23" t="s">
        <v>145</v>
      </c>
      <c r="C5" s="12"/>
      <c r="D5" s="12"/>
      <c r="E5" s="12"/>
      <c r="F5" s="12"/>
    </row>
    <row r="6" s="8" customFormat="1" ht="30" customHeight="1" spans="1:6">
      <c r="A6" s="12" t="s">
        <v>146</v>
      </c>
      <c r="B6" s="24" t="s">
        <v>147</v>
      </c>
      <c r="C6" s="12"/>
      <c r="D6" s="12"/>
      <c r="E6" s="12"/>
      <c r="F6" s="12"/>
    </row>
    <row r="7" s="8" customFormat="1" ht="30" customHeight="1" spans="1:6">
      <c r="A7" s="12" t="s">
        <v>60</v>
      </c>
      <c r="B7" s="23" t="s">
        <v>148</v>
      </c>
      <c r="C7" s="12" t="s">
        <v>149</v>
      </c>
      <c r="D7" s="25">
        <f>735.7+1471.4+913.8</f>
        <v>3120.9</v>
      </c>
      <c r="E7" s="26"/>
      <c r="F7" s="25">
        <f t="shared" ref="F7:F11" si="0">ROUND(D7*E7,2)</f>
        <v>0</v>
      </c>
    </row>
    <row r="8" s="8" customFormat="1" ht="30" customHeight="1" spans="1:6">
      <c r="A8" s="12" t="s">
        <v>65</v>
      </c>
      <c r="B8" s="23" t="s">
        <v>150</v>
      </c>
      <c r="C8" s="12" t="s">
        <v>149</v>
      </c>
      <c r="D8" s="25">
        <f>378.5+757+6771.4</f>
        <v>7906.9</v>
      </c>
      <c r="E8" s="26"/>
      <c r="F8" s="25">
        <f t="shared" si="0"/>
        <v>0</v>
      </c>
    </row>
    <row r="9" s="8" customFormat="1" ht="30" customHeight="1" spans="1:6">
      <c r="A9" s="12" t="s">
        <v>151</v>
      </c>
      <c r="B9" s="23" t="s">
        <v>152</v>
      </c>
      <c r="C9" s="12"/>
      <c r="D9" s="25"/>
      <c r="E9" s="12"/>
      <c r="F9" s="12"/>
    </row>
    <row r="10" s="8" customFormat="1" ht="30" customHeight="1" spans="1:6">
      <c r="A10" s="12" t="s">
        <v>60</v>
      </c>
      <c r="B10" s="23" t="s">
        <v>148</v>
      </c>
      <c r="C10" s="12" t="s">
        <v>149</v>
      </c>
      <c r="D10" s="25">
        <f>24.4+26.8</f>
        <v>51.2</v>
      </c>
      <c r="E10" s="26"/>
      <c r="F10" s="25">
        <f t="shared" si="0"/>
        <v>0</v>
      </c>
    </row>
    <row r="11" s="8" customFormat="1" ht="30" customHeight="1" spans="1:6">
      <c r="A11" s="12" t="s">
        <v>65</v>
      </c>
      <c r="B11" s="23" t="s">
        <v>150</v>
      </c>
      <c r="C11" s="12" t="s">
        <v>149</v>
      </c>
      <c r="D11" s="25">
        <f>212.2+327.2+423.6+2305+959.8+362.6+238.4+3126.6+1211.4+1724.6+9379+4188.3+1746.5+527.4</f>
        <v>26732.6</v>
      </c>
      <c r="E11" s="26"/>
      <c r="F11" s="25">
        <f t="shared" si="0"/>
        <v>0</v>
      </c>
    </row>
    <row r="12" s="8" customFormat="1" ht="30" customHeight="1" spans="1:6">
      <c r="A12" s="12" t="s">
        <v>153</v>
      </c>
      <c r="B12" s="23" t="s">
        <v>154</v>
      </c>
      <c r="C12" s="12"/>
      <c r="D12" s="25"/>
      <c r="E12" s="12"/>
      <c r="F12" s="12"/>
    </row>
    <row r="13" s="8" customFormat="1" ht="30" customHeight="1" spans="1:6">
      <c r="A13" s="12" t="s">
        <v>65</v>
      </c>
      <c r="B13" s="23" t="s">
        <v>150</v>
      </c>
      <c r="C13" s="12" t="s">
        <v>149</v>
      </c>
      <c r="D13" s="25">
        <f>5400.3+20089.7+5849.4+591.1+182.8+18</f>
        <v>32131.3</v>
      </c>
      <c r="E13" s="26"/>
      <c r="F13" s="25">
        <f t="shared" ref="F13:F17" si="1">ROUND(D13*E13,2)</f>
        <v>0</v>
      </c>
    </row>
    <row r="14" s="8" customFormat="1" ht="30" customHeight="1" spans="1:6">
      <c r="A14" s="12" t="s">
        <v>73</v>
      </c>
      <c r="B14" s="23" t="s">
        <v>155</v>
      </c>
      <c r="C14" s="12" t="s">
        <v>149</v>
      </c>
      <c r="D14" s="25">
        <v>6251.6</v>
      </c>
      <c r="E14" s="26"/>
      <c r="F14" s="25">
        <f t="shared" si="1"/>
        <v>0</v>
      </c>
    </row>
    <row r="15" s="8" customFormat="1" ht="30" customHeight="1" spans="1:6">
      <c r="A15" s="12" t="s">
        <v>156</v>
      </c>
      <c r="B15" s="23" t="s">
        <v>157</v>
      </c>
      <c r="C15" s="12"/>
      <c r="D15" s="25"/>
      <c r="E15" s="12"/>
      <c r="F15" s="12"/>
    </row>
    <row r="16" s="8" customFormat="1" ht="30" customHeight="1" spans="1:6">
      <c r="A16" s="12" t="s">
        <v>60</v>
      </c>
      <c r="B16" s="23" t="s">
        <v>148</v>
      </c>
      <c r="C16" s="12" t="s">
        <v>149</v>
      </c>
      <c r="D16" s="25">
        <v>109.4</v>
      </c>
      <c r="E16" s="26"/>
      <c r="F16" s="25">
        <f t="shared" si="1"/>
        <v>0</v>
      </c>
    </row>
    <row r="17" s="8" customFormat="1" ht="30" customHeight="1" spans="1:6">
      <c r="A17" s="12" t="s">
        <v>65</v>
      </c>
      <c r="B17" s="23" t="s">
        <v>150</v>
      </c>
      <c r="C17" s="12" t="s">
        <v>149</v>
      </c>
      <c r="D17" s="25">
        <f>9172+1166.8+23.76+651+290.6+1011.2+101.6+7976.6+2915+763.6</f>
        <v>24072.16</v>
      </c>
      <c r="E17" s="26"/>
      <c r="F17" s="25">
        <f t="shared" si="1"/>
        <v>0</v>
      </c>
    </row>
    <row r="18" s="8" customFormat="1" ht="30" customHeight="1" spans="1:6">
      <c r="A18" s="12">
        <v>404</v>
      </c>
      <c r="B18" s="23" t="s">
        <v>158</v>
      </c>
      <c r="C18" s="12"/>
      <c r="D18" s="25"/>
      <c r="E18" s="12"/>
      <c r="F18" s="12"/>
    </row>
    <row r="19" s="8" customFormat="1" ht="30" customHeight="1" spans="1:6">
      <c r="A19" s="12" t="s">
        <v>159</v>
      </c>
      <c r="B19" s="23" t="s">
        <v>160</v>
      </c>
      <c r="C19" s="12" t="s">
        <v>72</v>
      </c>
      <c r="D19" s="25">
        <v>2129</v>
      </c>
      <c r="E19" s="26"/>
      <c r="F19" s="25">
        <f t="shared" ref="F19:F28" si="2">ROUND(D19*E19,2)</f>
        <v>0</v>
      </c>
    </row>
    <row r="20" s="8" customFormat="1" ht="30" customHeight="1" spans="1:6">
      <c r="A20" s="12">
        <v>410</v>
      </c>
      <c r="B20" s="23" t="s">
        <v>161</v>
      </c>
      <c r="C20" s="12"/>
      <c r="D20" s="25"/>
      <c r="E20" s="12"/>
      <c r="F20" s="12"/>
    </row>
    <row r="21" s="8" customFormat="1" ht="30" customHeight="1" spans="1:6">
      <c r="A21" s="12" t="s">
        <v>162</v>
      </c>
      <c r="B21" s="24" t="s">
        <v>163</v>
      </c>
      <c r="C21" s="12"/>
      <c r="D21" s="25"/>
      <c r="E21" s="12"/>
      <c r="F21" s="12"/>
    </row>
    <row r="22" s="8" customFormat="1" ht="30" customHeight="1" spans="1:6">
      <c r="A22" s="12" t="s">
        <v>60</v>
      </c>
      <c r="B22" s="23" t="s">
        <v>105</v>
      </c>
      <c r="C22" s="12" t="s">
        <v>72</v>
      </c>
      <c r="D22" s="25">
        <f>57.6+115.2+26.6</f>
        <v>199.4</v>
      </c>
      <c r="E22" s="26"/>
      <c r="F22" s="25">
        <f t="shared" si="2"/>
        <v>0</v>
      </c>
    </row>
    <row r="23" s="8" customFormat="1" ht="30" customHeight="1" spans="1:6">
      <c r="A23" s="12" t="s">
        <v>164</v>
      </c>
      <c r="B23" s="23" t="s">
        <v>165</v>
      </c>
      <c r="C23" s="12"/>
      <c r="D23" s="25"/>
      <c r="E23" s="12"/>
      <c r="F23" s="12"/>
    </row>
    <row r="24" s="8" customFormat="1" ht="30" customHeight="1" spans="1:6">
      <c r="A24" s="12" t="s">
        <v>60</v>
      </c>
      <c r="B24" s="23" t="s">
        <v>166</v>
      </c>
      <c r="C24" s="12" t="s">
        <v>72</v>
      </c>
      <c r="D24" s="25">
        <v>112.9</v>
      </c>
      <c r="E24" s="26"/>
      <c r="F24" s="25">
        <f t="shared" si="2"/>
        <v>0</v>
      </c>
    </row>
    <row r="25" s="8" customFormat="1" ht="30" customHeight="1" spans="1:6">
      <c r="A25" s="12" t="s">
        <v>65</v>
      </c>
      <c r="B25" s="23" t="s">
        <v>167</v>
      </c>
      <c r="C25" s="12" t="s">
        <v>72</v>
      </c>
      <c r="D25" s="25">
        <v>48.9</v>
      </c>
      <c r="E25" s="26"/>
      <c r="F25" s="25">
        <f t="shared" si="2"/>
        <v>0</v>
      </c>
    </row>
    <row r="26" s="8" customFormat="1" ht="30" customHeight="1" spans="1:6">
      <c r="A26" s="12" t="s">
        <v>67</v>
      </c>
      <c r="B26" s="23" t="s">
        <v>168</v>
      </c>
      <c r="C26" s="12" t="s">
        <v>72</v>
      </c>
      <c r="D26" s="25">
        <v>16.1</v>
      </c>
      <c r="E26" s="26"/>
      <c r="F26" s="25">
        <f t="shared" si="2"/>
        <v>0</v>
      </c>
    </row>
    <row r="27" s="8" customFormat="1" ht="30" customHeight="1" spans="1:6">
      <c r="A27" s="12" t="s">
        <v>169</v>
      </c>
      <c r="B27" s="23" t="s">
        <v>170</v>
      </c>
      <c r="C27" s="12" t="s">
        <v>72</v>
      </c>
      <c r="D27" s="25">
        <v>37.9</v>
      </c>
      <c r="E27" s="26"/>
      <c r="F27" s="25">
        <f t="shared" si="2"/>
        <v>0</v>
      </c>
    </row>
    <row r="28" s="8" customFormat="1" ht="30" customHeight="1" spans="1:6">
      <c r="A28" s="12" t="s">
        <v>171</v>
      </c>
      <c r="B28" s="23" t="s">
        <v>172</v>
      </c>
      <c r="C28" s="12" t="s">
        <v>72</v>
      </c>
      <c r="D28" s="25">
        <v>8.1</v>
      </c>
      <c r="E28" s="26"/>
      <c r="F28" s="25">
        <f t="shared" si="2"/>
        <v>0</v>
      </c>
    </row>
    <row r="29" s="8" customFormat="1" ht="30" customHeight="1" spans="1:6">
      <c r="A29" s="12" t="s">
        <v>173</v>
      </c>
      <c r="B29" s="23" t="s">
        <v>174</v>
      </c>
      <c r="C29" s="12"/>
      <c r="D29" s="25"/>
      <c r="E29" s="12"/>
      <c r="F29" s="12"/>
    </row>
    <row r="30" s="8" customFormat="1" ht="30" customHeight="1" spans="1:6">
      <c r="A30" s="12" t="s">
        <v>60</v>
      </c>
      <c r="B30" s="23" t="s">
        <v>175</v>
      </c>
      <c r="C30" s="12" t="s">
        <v>72</v>
      </c>
      <c r="D30" s="25">
        <v>31.2</v>
      </c>
      <c r="E30" s="26"/>
      <c r="F30" s="25">
        <f t="shared" ref="F30:F35" si="3">ROUND(D30*E30,2)</f>
        <v>0</v>
      </c>
    </row>
    <row r="31" s="8" customFormat="1" ht="30" customHeight="1" spans="1:6">
      <c r="A31" s="12" t="s">
        <v>176</v>
      </c>
      <c r="B31" s="23" t="s">
        <v>177</v>
      </c>
      <c r="C31" s="12"/>
      <c r="D31" s="25"/>
      <c r="E31" s="12"/>
      <c r="F31" s="12"/>
    </row>
    <row r="32" s="8" customFormat="1" ht="30" customHeight="1" spans="1:6">
      <c r="A32" s="12" t="s">
        <v>60</v>
      </c>
      <c r="B32" s="23" t="s">
        <v>178</v>
      </c>
      <c r="C32" s="12" t="s">
        <v>72</v>
      </c>
      <c r="D32" s="25">
        <v>23.2</v>
      </c>
      <c r="E32" s="26"/>
      <c r="F32" s="25">
        <f t="shared" si="3"/>
        <v>0</v>
      </c>
    </row>
    <row r="33" s="8" customFormat="1" ht="30" customHeight="1" spans="1:6">
      <c r="A33" s="12" t="s">
        <v>65</v>
      </c>
      <c r="B33" s="23" t="s">
        <v>179</v>
      </c>
      <c r="C33" s="12" t="s">
        <v>72</v>
      </c>
      <c r="D33" s="25">
        <v>1.4</v>
      </c>
      <c r="E33" s="26"/>
      <c r="F33" s="25">
        <f t="shared" si="3"/>
        <v>0</v>
      </c>
    </row>
    <row r="34" s="8" customFormat="1" ht="30" customHeight="1" spans="1:6">
      <c r="A34" s="12" t="s">
        <v>73</v>
      </c>
      <c r="B34" s="23" t="s">
        <v>180</v>
      </c>
      <c r="C34" s="12" t="s">
        <v>72</v>
      </c>
      <c r="D34" s="25">
        <v>80.2</v>
      </c>
      <c r="E34" s="26"/>
      <c r="F34" s="25">
        <f t="shared" si="3"/>
        <v>0</v>
      </c>
    </row>
    <row r="35" s="8" customFormat="1" ht="30" customHeight="1" spans="1:6">
      <c r="A35" s="12" t="s">
        <v>67</v>
      </c>
      <c r="B35" s="23" t="s">
        <v>181</v>
      </c>
      <c r="C35" s="12" t="s">
        <v>72</v>
      </c>
      <c r="D35" s="25">
        <v>62.4</v>
      </c>
      <c r="E35" s="26"/>
      <c r="F35" s="25">
        <f t="shared" si="3"/>
        <v>0</v>
      </c>
    </row>
    <row r="36" s="8" customFormat="1" ht="30" customHeight="1" spans="1:6">
      <c r="A36" s="12">
        <v>411</v>
      </c>
      <c r="B36" s="23" t="s">
        <v>182</v>
      </c>
      <c r="C36" s="12"/>
      <c r="D36" s="25"/>
      <c r="E36" s="12"/>
      <c r="F36" s="12"/>
    </row>
    <row r="37" s="8" customFormat="1" ht="30" customHeight="1" spans="1:6">
      <c r="A37" s="12" t="s">
        <v>183</v>
      </c>
      <c r="B37" s="23" t="s">
        <v>184</v>
      </c>
      <c r="C37" s="12"/>
      <c r="D37" s="25"/>
      <c r="E37" s="12"/>
      <c r="F37" s="12"/>
    </row>
    <row r="38" s="8" customFormat="1" ht="30" customHeight="1" spans="1:6">
      <c r="A38" s="12" t="s">
        <v>60</v>
      </c>
      <c r="B38" s="27" t="s">
        <v>185</v>
      </c>
      <c r="C38" s="12" t="s">
        <v>149</v>
      </c>
      <c r="D38" s="25">
        <v>3912.2</v>
      </c>
      <c r="E38" s="26"/>
      <c r="F38" s="25">
        <f t="shared" ref="F38:F45" si="4">ROUND(D38*E38,2)</f>
        <v>0</v>
      </c>
    </row>
    <row r="39" s="8" customFormat="1" ht="30" customHeight="1" spans="1:6">
      <c r="A39" s="12" t="s">
        <v>186</v>
      </c>
      <c r="B39" s="23" t="s">
        <v>187</v>
      </c>
      <c r="C39" s="12"/>
      <c r="D39" s="25"/>
      <c r="E39" s="12"/>
      <c r="F39" s="12"/>
    </row>
    <row r="40" s="8" customFormat="1" ht="30" customHeight="1" spans="1:6">
      <c r="A40" s="12" t="s">
        <v>60</v>
      </c>
      <c r="B40" s="23" t="s">
        <v>188</v>
      </c>
      <c r="C40" s="12" t="s">
        <v>72</v>
      </c>
      <c r="D40" s="25">
        <v>121.2</v>
      </c>
      <c r="E40" s="26"/>
      <c r="F40" s="25">
        <f t="shared" si="4"/>
        <v>0</v>
      </c>
    </row>
    <row r="41" s="8" customFormat="1" ht="30" customHeight="1" spans="1:6">
      <c r="A41" s="12">
        <v>415</v>
      </c>
      <c r="B41" s="23" t="s">
        <v>189</v>
      </c>
      <c r="C41" s="12"/>
      <c r="D41" s="25"/>
      <c r="E41" s="12"/>
      <c r="F41" s="12"/>
    </row>
    <row r="42" s="8" customFormat="1" ht="30" customHeight="1" spans="1:6">
      <c r="A42" s="12" t="s">
        <v>190</v>
      </c>
      <c r="B42" s="23" t="s">
        <v>191</v>
      </c>
      <c r="C42" s="12"/>
      <c r="D42" s="25"/>
      <c r="E42" s="12"/>
      <c r="F42" s="12"/>
    </row>
    <row r="43" s="8" customFormat="1" ht="30" customHeight="1" spans="1:6">
      <c r="A43" s="12" t="s">
        <v>60</v>
      </c>
      <c r="B43" s="23" t="s">
        <v>192</v>
      </c>
      <c r="C43" s="12" t="s">
        <v>62</v>
      </c>
      <c r="D43" s="25">
        <v>286</v>
      </c>
      <c r="E43" s="26"/>
      <c r="F43" s="25">
        <f t="shared" si="4"/>
        <v>0</v>
      </c>
    </row>
    <row r="44" s="8" customFormat="1" ht="30" customHeight="1" spans="1:6">
      <c r="A44" s="12" t="s">
        <v>65</v>
      </c>
      <c r="B44" s="23" t="s">
        <v>193</v>
      </c>
      <c r="C44" s="12" t="s">
        <v>62</v>
      </c>
      <c r="D44" s="25">
        <v>286</v>
      </c>
      <c r="E44" s="26"/>
      <c r="F44" s="25">
        <f t="shared" si="4"/>
        <v>0</v>
      </c>
    </row>
    <row r="45" s="8" customFormat="1" ht="30" customHeight="1" spans="1:6">
      <c r="A45" s="12" t="s">
        <v>73</v>
      </c>
      <c r="B45" s="23" t="s">
        <v>194</v>
      </c>
      <c r="C45" s="12" t="s">
        <v>62</v>
      </c>
      <c r="D45" s="25">
        <v>287.5</v>
      </c>
      <c r="E45" s="26"/>
      <c r="F45" s="25">
        <f t="shared" si="4"/>
        <v>0</v>
      </c>
    </row>
    <row r="46" s="8" customFormat="1" ht="30" customHeight="1" spans="1:6">
      <c r="A46" s="12" t="s">
        <v>195</v>
      </c>
      <c r="B46" s="23" t="s">
        <v>196</v>
      </c>
      <c r="C46" s="12"/>
      <c r="D46" s="25"/>
      <c r="E46" s="12"/>
      <c r="F46" s="12"/>
    </row>
    <row r="47" s="8" customFormat="1" ht="30" customHeight="1" spans="1:6">
      <c r="A47" s="12" t="s">
        <v>60</v>
      </c>
      <c r="B47" s="23" t="s">
        <v>197</v>
      </c>
      <c r="C47" s="12"/>
      <c r="D47" s="25"/>
      <c r="E47" s="12"/>
      <c r="F47" s="12"/>
    </row>
    <row r="48" s="8" customFormat="1" ht="30" customHeight="1" spans="1:6">
      <c r="A48" s="12">
        <v>-1</v>
      </c>
      <c r="B48" s="23" t="s">
        <v>198</v>
      </c>
      <c r="C48" s="12" t="s">
        <v>149</v>
      </c>
      <c r="D48" s="25">
        <v>165.2</v>
      </c>
      <c r="E48" s="26"/>
      <c r="F48" s="25">
        <f>ROUND(D48*E48,2)</f>
        <v>0</v>
      </c>
    </row>
    <row r="49" s="8" customFormat="1" ht="30" customHeight="1" spans="1:6">
      <c r="A49" s="12">
        <v>416</v>
      </c>
      <c r="B49" s="23" t="s">
        <v>199</v>
      </c>
      <c r="C49" s="12"/>
      <c r="D49" s="25"/>
      <c r="E49" s="12"/>
      <c r="F49" s="12"/>
    </row>
    <row r="50" s="8" customFormat="1" ht="30" customHeight="1" spans="1:6">
      <c r="A50" s="12" t="s">
        <v>200</v>
      </c>
      <c r="B50" s="23" t="s">
        <v>201</v>
      </c>
      <c r="C50" s="12"/>
      <c r="D50" s="25"/>
      <c r="E50" s="12"/>
      <c r="F50" s="12"/>
    </row>
    <row r="51" s="8" customFormat="1" ht="30" customHeight="1" spans="1:6">
      <c r="A51" s="12" t="s">
        <v>60</v>
      </c>
      <c r="B51" s="23" t="s">
        <v>202</v>
      </c>
      <c r="C51" s="12" t="s">
        <v>203</v>
      </c>
      <c r="D51" s="25">
        <f>3.14*2.5*2.5*0.74*32</f>
        <v>464.72</v>
      </c>
      <c r="E51" s="26"/>
      <c r="F51" s="25">
        <f>ROUND(D51*E51,2)</f>
        <v>0</v>
      </c>
    </row>
    <row r="52" s="8" customFormat="1" ht="30" customHeight="1" spans="1:6">
      <c r="A52" s="12">
        <v>417</v>
      </c>
      <c r="B52" s="23" t="s">
        <v>204</v>
      </c>
      <c r="C52" s="12"/>
      <c r="D52" s="25"/>
      <c r="E52" s="12"/>
      <c r="F52" s="12"/>
    </row>
    <row r="53" s="8" customFormat="1" ht="30" customHeight="1" spans="1:6">
      <c r="A53" s="12" t="s">
        <v>205</v>
      </c>
      <c r="B53" s="23" t="s">
        <v>206</v>
      </c>
      <c r="C53" s="12"/>
      <c r="D53" s="25"/>
      <c r="E53" s="12"/>
      <c r="F53" s="12"/>
    </row>
    <row r="54" s="8" customFormat="1" ht="30" customHeight="1" spans="1:6">
      <c r="A54" s="12" t="s">
        <v>60</v>
      </c>
      <c r="B54" s="23" t="s">
        <v>207</v>
      </c>
      <c r="C54" s="12" t="s">
        <v>208</v>
      </c>
      <c r="D54" s="25">
        <v>27.72</v>
      </c>
      <c r="E54" s="26"/>
      <c r="F54" s="25">
        <f>ROUND(D54*E54,2)</f>
        <v>0</v>
      </c>
    </row>
    <row r="55" s="8" customFormat="1" ht="30" customHeight="1" spans="1:6">
      <c r="A55" s="28" t="s">
        <v>209</v>
      </c>
      <c r="B55" s="29"/>
      <c r="C55" s="30"/>
      <c r="D55" s="25">
        <f>SUM(F7:F54)</f>
        <v>0</v>
      </c>
      <c r="E55" s="25"/>
      <c r="F55" s="25"/>
    </row>
  </sheetData>
  <sheetProtection algorithmName="SHA-512" hashValue="235i+iBwlGYnrfGRMTHuRagLBGA3ucvAam338ID47OZKzK1Y8hz/MYQYu2u3miyKSEY1FoIXUbEdFK3HTon2rg==" saltValue="tpRBAGN5MuHMKI9Yn88uyw==" spinCount="100000" sheet="1" selectLockedCells="1" objects="1"/>
  <mergeCells count="6">
    <mergeCell ref="A1:F1"/>
    <mergeCell ref="A2:D2"/>
    <mergeCell ref="E2:F2"/>
    <mergeCell ref="A3:F3"/>
    <mergeCell ref="A55:C55"/>
    <mergeCell ref="D55:F55"/>
  </mergeCells>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view="pageBreakPreview" zoomScale="130" zoomScaleNormal="100" topLeftCell="A8" workbookViewId="0">
      <selection activeCell="E8" sqref="E8"/>
    </sheetView>
  </sheetViews>
  <sheetFormatPr defaultColWidth="9" defaultRowHeight="14.25" outlineLevelCol="5"/>
  <cols>
    <col min="1" max="1" width="8.125" customWidth="1"/>
    <col min="2" max="2" width="32.2583333333333" customWidth="1"/>
    <col min="3" max="3" width="8.125" customWidth="1"/>
    <col min="4" max="4" width="9.75833333333333" style="8" customWidth="1"/>
    <col min="5" max="5" width="10.4333333333333" customWidth="1"/>
    <col min="6" max="6" width="11.8833333333333" customWidth="1"/>
    <col min="7" max="7" width="20" customWidth="1"/>
  </cols>
  <sheetData>
    <row r="1" customFormat="1" ht="50" customHeight="1" spans="1:6">
      <c r="A1" s="10" t="s">
        <v>28</v>
      </c>
      <c r="B1" s="10"/>
      <c r="C1" s="10"/>
      <c r="D1" s="10"/>
      <c r="E1" s="10"/>
      <c r="F1" s="10"/>
    </row>
    <row r="2" customFormat="1" ht="30" customHeight="1" spans="1:6">
      <c r="A2" s="11" t="s">
        <v>29</v>
      </c>
      <c r="B2" s="11"/>
      <c r="C2" s="11"/>
      <c r="D2" s="11"/>
      <c r="E2" s="11" t="s">
        <v>30</v>
      </c>
      <c r="F2" s="11"/>
    </row>
    <row r="3" customFormat="1" ht="30" customHeight="1" spans="1:6">
      <c r="A3" s="12" t="s">
        <v>210</v>
      </c>
      <c r="B3" s="12"/>
      <c r="C3" s="12"/>
      <c r="D3" s="12"/>
      <c r="E3" s="12"/>
      <c r="F3" s="12"/>
    </row>
    <row r="4" s="8" customFormat="1" ht="30" customHeight="1" spans="1:6">
      <c r="A4" s="5" t="s">
        <v>32</v>
      </c>
      <c r="B4" s="5" t="s">
        <v>33</v>
      </c>
      <c r="C4" s="5" t="s">
        <v>34</v>
      </c>
      <c r="D4" s="5" t="s">
        <v>35</v>
      </c>
      <c r="E4" s="5" t="s">
        <v>36</v>
      </c>
      <c r="F4" s="5" t="s">
        <v>37</v>
      </c>
    </row>
    <row r="5" s="8" customFormat="1" ht="30" customHeight="1" spans="1:6">
      <c r="A5" s="5" t="s">
        <v>211</v>
      </c>
      <c r="B5" s="13" t="s">
        <v>212</v>
      </c>
      <c r="C5" s="5"/>
      <c r="D5" s="5"/>
      <c r="E5" s="5"/>
      <c r="F5" s="5"/>
    </row>
    <row r="6" s="8" customFormat="1" ht="30" customHeight="1" spans="1:6">
      <c r="A6" s="5" t="s">
        <v>213</v>
      </c>
      <c r="B6" s="13" t="s">
        <v>214</v>
      </c>
      <c r="C6" s="5"/>
      <c r="D6" s="5"/>
      <c r="E6" s="5"/>
      <c r="F6" s="5"/>
    </row>
    <row r="7" s="8" customFormat="1" ht="30" customHeight="1" spans="1:6">
      <c r="A7" s="5" t="s">
        <v>60</v>
      </c>
      <c r="B7" s="13" t="s">
        <v>215</v>
      </c>
      <c r="C7" s="5"/>
      <c r="D7" s="5"/>
      <c r="E7" s="5"/>
      <c r="F7" s="5"/>
    </row>
    <row r="8" s="8" customFormat="1" ht="30" customHeight="1" spans="1:6">
      <c r="A8" s="5" t="s">
        <v>216</v>
      </c>
      <c r="B8" s="13" t="s">
        <v>217</v>
      </c>
      <c r="C8" s="5" t="s">
        <v>208</v>
      </c>
      <c r="D8" s="14">
        <v>550</v>
      </c>
      <c r="E8" s="15"/>
      <c r="F8" s="14">
        <f t="shared" ref="F8:F10" si="0">ROUND(D8*E8,2)</f>
        <v>0</v>
      </c>
    </row>
    <row r="9" s="8" customFormat="1" ht="30" customHeight="1" spans="1:6">
      <c r="A9" s="5" t="s">
        <v>218</v>
      </c>
      <c r="B9" s="13" t="s">
        <v>219</v>
      </c>
      <c r="C9" s="5" t="s">
        <v>208</v>
      </c>
      <c r="D9" s="14">
        <f>12*4</f>
        <v>48</v>
      </c>
      <c r="E9" s="15"/>
      <c r="F9" s="14">
        <f t="shared" si="0"/>
        <v>0</v>
      </c>
    </row>
    <row r="10" s="8" customFormat="1" ht="30" customHeight="1" spans="1:6">
      <c r="A10" s="5" t="s">
        <v>220</v>
      </c>
      <c r="B10" s="13" t="s">
        <v>221</v>
      </c>
      <c r="C10" s="5" t="s">
        <v>208</v>
      </c>
      <c r="D10" s="14">
        <f>14*4</f>
        <v>56</v>
      </c>
      <c r="E10" s="15"/>
      <c r="F10" s="14">
        <f t="shared" si="0"/>
        <v>0</v>
      </c>
    </row>
    <row r="11" s="8" customFormat="1" ht="30" customHeight="1" spans="1:6">
      <c r="A11" s="5" t="s">
        <v>222</v>
      </c>
      <c r="B11" s="13" t="s">
        <v>223</v>
      </c>
      <c r="C11" s="5"/>
      <c r="D11" s="14"/>
      <c r="E11" s="5"/>
      <c r="F11" s="14"/>
    </row>
    <row r="12" s="8" customFormat="1" ht="30" customHeight="1" spans="1:6">
      <c r="A12" s="5" t="s">
        <v>224</v>
      </c>
      <c r="B12" s="13" t="s">
        <v>225</v>
      </c>
      <c r="C12" s="5"/>
      <c r="D12" s="14"/>
      <c r="E12" s="5"/>
      <c r="F12" s="14"/>
    </row>
    <row r="13" s="8" customFormat="1" ht="30" customHeight="1" spans="1:6">
      <c r="A13" s="5" t="s">
        <v>60</v>
      </c>
      <c r="B13" s="13" t="s">
        <v>226</v>
      </c>
      <c r="C13" s="5" t="s">
        <v>227</v>
      </c>
      <c r="D13" s="14">
        <v>4</v>
      </c>
      <c r="E13" s="15"/>
      <c r="F13" s="14">
        <f t="shared" ref="F13:F17" si="1">ROUND(D13*E13,2)</f>
        <v>0</v>
      </c>
    </row>
    <row r="14" s="9" customFormat="1" ht="30" customHeight="1" spans="1:6">
      <c r="A14" s="16" t="s">
        <v>228</v>
      </c>
      <c r="B14" s="17" t="s">
        <v>229</v>
      </c>
      <c r="C14" s="16" t="s">
        <v>227</v>
      </c>
      <c r="D14" s="18">
        <v>8</v>
      </c>
      <c r="E14" s="19"/>
      <c r="F14" s="14">
        <f t="shared" si="1"/>
        <v>0</v>
      </c>
    </row>
    <row r="15" s="8" customFormat="1" ht="30" customHeight="1" spans="1:6">
      <c r="A15" s="5" t="s">
        <v>230</v>
      </c>
      <c r="B15" s="13" t="s">
        <v>231</v>
      </c>
      <c r="C15" s="5"/>
      <c r="D15" s="14"/>
      <c r="E15" s="5"/>
      <c r="F15" s="14"/>
    </row>
    <row r="16" s="8" customFormat="1" ht="30" customHeight="1" spans="1:6">
      <c r="A16" s="5" t="s">
        <v>232</v>
      </c>
      <c r="B16" s="13" t="s">
        <v>233</v>
      </c>
      <c r="C16" s="5"/>
      <c r="D16" s="14"/>
      <c r="E16" s="5"/>
      <c r="F16" s="14"/>
    </row>
    <row r="17" s="8" customFormat="1" ht="30" customHeight="1" spans="1:6">
      <c r="A17" s="5" t="s">
        <v>60</v>
      </c>
      <c r="B17" s="13" t="s">
        <v>234</v>
      </c>
      <c r="C17" s="5" t="s">
        <v>62</v>
      </c>
      <c r="D17" s="14">
        <f>73.23+72.6</f>
        <v>145.83</v>
      </c>
      <c r="E17" s="15"/>
      <c r="F17" s="14">
        <f t="shared" si="1"/>
        <v>0</v>
      </c>
    </row>
    <row r="18" s="8" customFormat="1" ht="30" customHeight="1" spans="1:6">
      <c r="A18" s="5" t="s">
        <v>235</v>
      </c>
      <c r="B18" s="13" t="s">
        <v>236</v>
      </c>
      <c r="C18" s="5"/>
      <c r="D18" s="14"/>
      <c r="E18" s="5"/>
      <c r="F18" s="14"/>
    </row>
    <row r="19" s="8" customFormat="1" ht="30" customHeight="1" spans="1:6">
      <c r="A19" s="5" t="s">
        <v>65</v>
      </c>
      <c r="B19" s="13" t="s">
        <v>237</v>
      </c>
      <c r="C19" s="5" t="s">
        <v>227</v>
      </c>
      <c r="D19" s="14">
        <v>2</v>
      </c>
      <c r="E19" s="15"/>
      <c r="F19" s="14">
        <f>ROUND(D19*E19,2)</f>
        <v>0</v>
      </c>
    </row>
    <row r="20" s="8" customFormat="1" ht="30" customHeight="1" spans="1:6">
      <c r="A20" s="20" t="s">
        <v>238</v>
      </c>
      <c r="B20" s="21"/>
      <c r="C20" s="22"/>
      <c r="D20" s="14">
        <f>SUM(F8:F19)</f>
        <v>0</v>
      </c>
      <c r="E20" s="14"/>
      <c r="F20" s="14"/>
    </row>
  </sheetData>
  <sheetProtection algorithmName="SHA-512" hashValue="TKMOd2AT2rkhnjAYsMmO+OW8yageAyufoZ8D9yIti1RqfAzesdaRrSC8h1CjXN78xUedwDnNNoZ/+Jrgj83Bkw==" saltValue="oFVwYQr+DynqpIIQIwkXEw==" spinCount="100000" sheet="1" selectLockedCells="1" objects="1"/>
  <mergeCells count="6">
    <mergeCell ref="A1:F1"/>
    <mergeCell ref="A2:D2"/>
    <mergeCell ref="E2:F2"/>
    <mergeCell ref="A3:F3"/>
    <mergeCell ref="A20:C20"/>
    <mergeCell ref="D20:F20"/>
  </mergeCells>
  <pageMargins left="0.747916666666667" right="0.747916666666667" top="0.984027777777778"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view="pageBreakPreview" zoomScale="145" zoomScaleNormal="160" workbookViewId="0">
      <selection activeCell="H11" sqref="H11"/>
    </sheetView>
  </sheetViews>
  <sheetFormatPr defaultColWidth="9" defaultRowHeight="14.25" outlineLevelCol="4"/>
  <cols>
    <col min="1" max="1" width="8.46666666666667" customWidth="1"/>
    <col min="2" max="2" width="12.25" customWidth="1"/>
    <col min="3" max="3" width="16.25" customWidth="1"/>
    <col min="4" max="4" width="26.9833333333333" customWidth="1"/>
    <col min="5" max="5" width="16.75" customWidth="1"/>
    <col min="6" max="6" width="20" customWidth="1"/>
  </cols>
  <sheetData>
    <row r="1" ht="50" customHeight="1" spans="1:5">
      <c r="A1" s="1" t="s">
        <v>239</v>
      </c>
      <c r="B1" s="1"/>
      <c r="C1" s="1"/>
      <c r="D1" s="1"/>
      <c r="E1" s="1"/>
    </row>
    <row r="2" ht="30" customHeight="1" spans="1:5">
      <c r="A2" s="2" t="s">
        <v>29</v>
      </c>
      <c r="B2" s="2"/>
      <c r="C2" s="2"/>
      <c r="D2" s="2"/>
      <c r="E2" s="2"/>
    </row>
    <row r="3" ht="35" customHeight="1" spans="1:5">
      <c r="A3" s="3" t="s">
        <v>240</v>
      </c>
      <c r="B3" s="3" t="s">
        <v>241</v>
      </c>
      <c r="C3" s="3" t="s">
        <v>242</v>
      </c>
      <c r="D3" s="3"/>
      <c r="E3" s="3" t="s">
        <v>243</v>
      </c>
    </row>
    <row r="4" ht="35" customHeight="1" spans="1:5">
      <c r="A4" s="3" t="s">
        <v>244</v>
      </c>
      <c r="B4" s="3" t="s">
        <v>245</v>
      </c>
      <c r="C4" s="3" t="s">
        <v>31</v>
      </c>
      <c r="D4" s="3"/>
      <c r="E4" s="4">
        <f>'100章'!D14</f>
        <v>50134.38</v>
      </c>
    </row>
    <row r="5" ht="35" customHeight="1" spans="1:5">
      <c r="A5" s="3" t="s">
        <v>246</v>
      </c>
      <c r="B5" s="3" t="s">
        <v>247</v>
      </c>
      <c r="C5" s="3" t="s">
        <v>56</v>
      </c>
      <c r="D5" s="3"/>
      <c r="E5" s="4">
        <f>'200章'!D39</f>
        <v>0</v>
      </c>
    </row>
    <row r="6" ht="35" customHeight="1" spans="1:5">
      <c r="A6" s="3" t="s">
        <v>248</v>
      </c>
      <c r="B6" s="3" t="s">
        <v>249</v>
      </c>
      <c r="C6" s="3" t="s">
        <v>112</v>
      </c>
      <c r="D6" s="3"/>
      <c r="E6" s="4">
        <f>'300章'!D28</f>
        <v>0</v>
      </c>
    </row>
    <row r="7" ht="35" customHeight="1" spans="1:5">
      <c r="A7" s="3" t="s">
        <v>250</v>
      </c>
      <c r="B7" s="3">
        <v>400</v>
      </c>
      <c r="C7" s="5" t="s">
        <v>144</v>
      </c>
      <c r="D7" s="5"/>
      <c r="E7" s="4">
        <f>'400章'!D55</f>
        <v>0</v>
      </c>
    </row>
    <row r="8" ht="35" customHeight="1" spans="1:5">
      <c r="A8" s="3" t="s">
        <v>251</v>
      </c>
      <c r="B8" s="3" t="s">
        <v>252</v>
      </c>
      <c r="C8" s="3" t="s">
        <v>210</v>
      </c>
      <c r="D8" s="3"/>
      <c r="E8" s="4">
        <f>'600章'!D20</f>
        <v>0</v>
      </c>
    </row>
    <row r="9" ht="35" customHeight="1" spans="1:5">
      <c r="A9" s="3" t="s">
        <v>253</v>
      </c>
      <c r="B9" s="3" t="s">
        <v>254</v>
      </c>
      <c r="C9" s="3"/>
      <c r="D9" s="3"/>
      <c r="E9" s="4">
        <f>SUM(E4:E8)</f>
        <v>50134.38</v>
      </c>
    </row>
    <row r="10" ht="35" customHeight="1" spans="1:5">
      <c r="A10" s="3" t="s">
        <v>255</v>
      </c>
      <c r="B10" s="3" t="s">
        <v>256</v>
      </c>
      <c r="C10" s="3"/>
      <c r="D10" s="3"/>
      <c r="E10" s="6">
        <v>0</v>
      </c>
    </row>
    <row r="11" ht="35" customHeight="1" spans="1:5">
      <c r="A11" s="3" t="s">
        <v>257</v>
      </c>
      <c r="B11" s="7" t="s">
        <v>258</v>
      </c>
      <c r="C11" s="7"/>
      <c r="D11" s="7"/>
      <c r="E11" s="4">
        <f>E9-E10</f>
        <v>50134.38</v>
      </c>
    </row>
    <row r="12" ht="35" customHeight="1" spans="1:5">
      <c r="A12" s="3" t="s">
        <v>259</v>
      </c>
      <c r="B12" s="3" t="s">
        <v>260</v>
      </c>
      <c r="C12" s="3"/>
      <c r="D12" s="3"/>
      <c r="E12" s="6">
        <v>0</v>
      </c>
    </row>
    <row r="13" ht="35" customHeight="1" spans="1:5">
      <c r="A13" s="3" t="s">
        <v>261</v>
      </c>
      <c r="B13" s="3" t="s">
        <v>262</v>
      </c>
      <c r="C13" s="3"/>
      <c r="D13" s="3"/>
      <c r="E13" s="6">
        <v>0</v>
      </c>
    </row>
    <row r="14" ht="35" customHeight="1" spans="1:5">
      <c r="A14" s="3" t="s">
        <v>263</v>
      </c>
      <c r="B14" s="3" t="s">
        <v>264</v>
      </c>
      <c r="C14" s="3"/>
      <c r="D14" s="3"/>
      <c r="E14" s="4">
        <f>E9+E12+E13</f>
        <v>50134.38</v>
      </c>
    </row>
  </sheetData>
  <sheetProtection algorithmName="SHA-512" hashValue="9rZ92De8aPNUQEUeMGD3zKrmxac66agZnf3FASKDxLDNELZEKE/yNeitcHTYju5ZjumO9fJXh4AT2WBqxItyew==" saltValue="0zoT3wXp0WCiKeDhqSZJ3w==" spinCount="100000" sheet="1" selectLockedCells="1" objects="1"/>
  <mergeCells count="14">
    <mergeCell ref="A1:E1"/>
    <mergeCell ref="A2:E2"/>
    <mergeCell ref="C3:D3"/>
    <mergeCell ref="C4:D4"/>
    <mergeCell ref="C5:D5"/>
    <mergeCell ref="C6:D6"/>
    <mergeCell ref="C7:D7"/>
    <mergeCell ref="C8:D8"/>
    <mergeCell ref="B9:D9"/>
    <mergeCell ref="B10:D10"/>
    <mergeCell ref="B11:D11"/>
    <mergeCell ref="B12:D12"/>
    <mergeCell ref="B13:D13"/>
    <mergeCell ref="B14:D14"/>
  </mergeCells>
  <pageMargins left="0.747916666666667" right="0.747916666666667" top="0.984027777777778"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7</vt:i4>
      </vt:variant>
    </vt:vector>
  </HeadingPairs>
  <TitlesOfParts>
    <vt:vector size="7" baseType="lpstr">
      <vt:lpstr>说明</vt:lpstr>
      <vt:lpstr>100章</vt:lpstr>
      <vt:lpstr>200章</vt:lpstr>
      <vt:lpstr>300章</vt:lpstr>
      <vt:lpstr>400章</vt:lpstr>
      <vt:lpstr>600章</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NTKO</cp:lastModifiedBy>
  <dcterms:created xsi:type="dcterms:W3CDTF">2025-05-30T01:51:00Z</dcterms:created>
  <dcterms:modified xsi:type="dcterms:W3CDTF">2025-06-11T09:29:44Z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AACB1A32117B4C5099B003D1E3DEDC1D_12</vt:lpwstr>
  </property>
  <property fmtid="{D5CDD505-2E9C-101B-9397-08002B2CF9AE}" pid="3" name="KSOProductBuildVer">
    <vt:lpwstr>2052-12.1.0.21541</vt:lpwstr>
  </property>
</Properties>
</file>