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95" windowHeight="11910" tabRatio="862"/>
  </bookViews>
  <sheets>
    <sheet name="建筑工程概算表" sheetId="113" r:id="rId1"/>
    <sheet name="机电设备及安装工程概算表" sheetId="130" state="hidden" r:id="rId2"/>
    <sheet name="配合比" sheetId="120" state="hidden" r:id="rId3"/>
    <sheet name="取费表" sheetId="128" state="hidden" r:id="rId4"/>
    <sheet name="补" sheetId="123" state="hidden" r:id="rId5"/>
    <sheet name="管材价格" sheetId="147" state="hidden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</externalReferences>
  <definedNames>
    <definedName name="_xlnm._FilterDatabase" localSheetId="0" hidden="1">建筑工程概算表!$A$1:$E$111</definedName>
    <definedName name="Database" hidden="1">#REF!</definedName>
    <definedName name="_PE20">#REF!</definedName>
    <definedName name="_PE40">#REF!</definedName>
    <definedName name="_PVC11008">#REF!</definedName>
    <definedName name="_PVC16008">#REF!</definedName>
    <definedName name="_PVC20008">#REF!</definedName>
    <definedName name="_PVC25008">#REF!</definedName>
    <definedName name="_PVC31508">#REF!</definedName>
    <definedName name="_PVC9006">#REF!</definedName>
    <definedName name="_PVC9008">#REF!</definedName>
    <definedName name="板枋材">#REF!</definedName>
    <definedName name="板枋材kg">#REF!</definedName>
    <definedName name="板枋材m3">#REF!</definedName>
    <definedName name="变电构架安装__离心杆构架独">[1]定额!#REF!</definedName>
    <definedName name="变电构架安装离心杆构架">[2]定额!#REF!</definedName>
    <definedName name="变径11090">#REF!</definedName>
    <definedName name="变径160110">#REF!</definedName>
    <definedName name="变径16090">#REF!</definedName>
    <definedName name="变径200125">#REF!</definedName>
    <definedName name="变径200160">#REF!</definedName>
    <definedName name="变径250125">#REF!</definedName>
    <definedName name="变径250200">#REF!</definedName>
    <definedName name="变径250300">#REF!</definedName>
    <definedName name="变径315200">#REF!</definedName>
    <definedName name="变径315250">#REF!</definedName>
    <definedName name="标准砖">#REF!</definedName>
    <definedName name="补充">[3]附表4单价!#REF!</definedName>
    <definedName name="不可预见费">#REF!</definedName>
    <definedName name="不可预见费南">'[6]表6不可预见费南 '!$H$10</definedName>
    <definedName name="插入式振动器2.2kw">[4]附表3机械!$K$56</definedName>
    <definedName name="柴油">#REF!</definedName>
    <definedName name="承插式三通">#REF!</definedName>
    <definedName name="刺槐">#REF!</definedName>
    <definedName name="滴头">#REF!</definedName>
    <definedName name="电">#REF!</definedName>
    <definedName name="电焊机交流30kVA">[4]附表3机械!$K$120</definedName>
    <definedName name="电焊条">#REF!</definedName>
    <definedName name="定额编号_1213">#REF!</definedName>
    <definedName name="定额编号_2154">#REF!</definedName>
    <definedName name="定额编号_3007">#REF!</definedName>
    <definedName name="定额编号_4067">#REF!</definedName>
    <definedName name="定额编号_4069">#REF!</definedName>
    <definedName name="定额编号_6091">#REF!</definedName>
    <definedName name="定额编号_6093">#REF!</definedName>
    <definedName name="定额编号_8020">#REF!</definedName>
    <definedName name="定额编号_8243">#REF!</definedName>
    <definedName name="镀锌铁皮0.35">#REF!</definedName>
    <definedName name="风">#REF!</definedName>
    <definedName name="风砂水枪">[5]附表3机械台班计算表!$K$36</definedName>
    <definedName name="钢板">#REF!</definedName>
    <definedName name="钢管200">#REF!</definedName>
    <definedName name="钢管250">#REF!</definedName>
    <definedName name="钢管300">#REF!</definedName>
    <definedName name="钢筋10上">'[3]附表2-1主材'!$L$7</definedName>
    <definedName name="钢筋10下">'[3]附表2-1主材'!$L$6</definedName>
    <definedName name="钢筋砼管1000">#REF!</definedName>
    <definedName name="钢筋砼管300">#REF!</definedName>
    <definedName name="钢筋砼管400">#REF!</definedName>
    <definedName name="钢筋砼管500">#REF!</definedName>
    <definedName name="钢筋砼管600">#REF!</definedName>
    <definedName name="钢筋砼管800">#REF!</definedName>
    <definedName name="钢筋砼胶圈400">#REF!</definedName>
    <definedName name="钢筋砼胶圈500">#REF!</definedName>
    <definedName name="工100002">[3]附表4单价!#REF!</definedName>
    <definedName name="工40056">[3]附表4单价!#REF!</definedName>
    <definedName name="工40056a">[3]附表4单价!#REF!</definedName>
    <definedName name="工40172">[3]附表4单价!#REF!</definedName>
    <definedName name="工40190">[3]附表4单价!#REF!</definedName>
    <definedName name="工40199">[3]附表4单价!#REF!</definedName>
    <definedName name="工40211补">[3]附表4单价!#REF!</definedName>
    <definedName name="工50060">[3]附表4单价!#REF!</definedName>
    <definedName name="工50061">[3]附表4单价!#REF!</definedName>
    <definedName name="工50062">[3]附表4单价!#REF!</definedName>
    <definedName name="工50079改1">[3]附表4单价!#REF!</definedName>
    <definedName name="工50079改2">[3]附表4单价!#REF!</definedName>
    <definedName name="工50079改3">[3]附表4单价!#REF!</definedName>
    <definedName name="工50079改4">[3]附表4单价!#REF!</definedName>
    <definedName name="工50079改5">[3]附表4单价!#REF!</definedName>
    <definedName name="工50079改6">[3]附表4单价!#REF!</definedName>
    <definedName name="工50079改7">[3]附表4单价!#REF!</definedName>
    <definedName name="工50079改8">[3]附表4单价!#REF!</definedName>
    <definedName name="工50079改9">[3]附表4单价!#REF!</definedName>
    <definedName name="工50110a">[3]附表4单价!#REF!</definedName>
    <definedName name="工50112">[3]附表4单价!#REF!</definedName>
    <definedName name="工50113">[3]附表4单价!#REF!</definedName>
    <definedName name="工70046">[3]附表4单价!#REF!</definedName>
    <definedName name="工70048">[3]附表4单价!#REF!</definedName>
    <definedName name="工80014a">[3]附表4单价!#REF!</definedName>
    <definedName name="工80014b">[3]附表4单价!#REF!</definedName>
    <definedName name="工90001">[3]附表4单价!#REF!</definedName>
    <definedName name="工90001a">[3]附表4单价!#REF!</definedName>
    <definedName name="工程监理费">#REF!</definedName>
    <definedName name="工程监理费南">'[6]表5-2工程监理费南'!$E$10</definedName>
    <definedName name="工程胶">#REF!</definedName>
    <definedName name="工程施工费">#REF!</definedName>
    <definedName name="工程施工费南">'[6]表3工程施工费南 '!$H$515</definedName>
    <definedName name="沟槽石方开挖_______________工程">#REF!</definedName>
    <definedName name="灌排工程">#REF!</definedName>
    <definedName name="黄油">#REF!</definedName>
    <definedName name="机40056">[3]附表4单价!#REF!</definedName>
    <definedName name="胶圈">#REF!</definedName>
    <definedName name="搅拌机出料0.4m3">[4]附表3机械!$K$54</definedName>
    <definedName name="锯材">#REF!</definedName>
    <definedName name="竣工验收费">#REF!</definedName>
    <definedName name="竣工验收费南">'[6]表5-3竣工验收费南 '!$E$9</definedName>
    <definedName name="卡扣">[4]附表2材料!$D$29</definedName>
    <definedName name="卡扣件">#REF!</definedName>
    <definedName name="块石">'[3]附表2-1主材'!$L$10</definedName>
    <definedName name="立">[2]定额!#REF!</definedName>
    <definedName name="立支柱">[1]定额!#REF!</definedName>
    <definedName name="立支柱1">[1]定额!#REF!</definedName>
    <definedName name="林施工费">'[6]表3工程施工费南 '!$H$511</definedName>
    <definedName name="路施工费">'[6]表3工程施工费南 '!$H$483</definedName>
    <definedName name="履带起重机油动15t">[5]附表3机械台班计算表!$K$48</definedName>
    <definedName name="卵石">'[3]附表2-1主材'!$L$9</definedName>
    <definedName name="螺栓">#REF!</definedName>
    <definedName name="木柴">#REF!</definedName>
    <definedName name="逆止阀200">#REF!</definedName>
    <definedName name="宁水8028">[3]附表4单价!#REF!</definedName>
    <definedName name="宁水8029">[3]附表4单价!#REF!</definedName>
    <definedName name="宁水8029a">[3]附表4单价!#REF!</definedName>
    <definedName name="宁水8031">[3]附表4单价!#REF!</definedName>
    <definedName name="宁水8032">[3]附表4单价!#REF!</definedName>
    <definedName name="宁水8033">[3]附表4单价!#REF!</definedName>
    <definedName name="宁水8034">[3]附表4单价!#REF!</definedName>
    <definedName name="农田防护林">#REF!</definedName>
    <definedName name="膨胀剂">#REF!</definedName>
    <definedName name="其他费用">#REF!</definedName>
    <definedName name="其他费用南">'[6]表5其他费用南 '!$C$9</definedName>
    <definedName name="汽油">#REF!</definedName>
    <definedName name="前期工作费">#REF!</definedName>
    <definedName name="前期工作费南">'[6]表5-1前期工作费南'!$E$11</definedName>
    <definedName name="球阀50">#REF!</definedName>
    <definedName name="球阀75">#REF!</definedName>
    <definedName name="人工挖土、手扶运300m__工程">#REF!</definedName>
    <definedName name="人甲">[4]附表1人工!$E$20</definedName>
    <definedName name="人乙">[4]附表1人工!$G$20</definedName>
    <definedName name="三通11090">#REF!</definedName>
    <definedName name="三通16090">#REF!</definedName>
    <definedName name="三通20090">#REF!</definedName>
    <definedName name="三通25090">#REF!</definedName>
    <definedName name="三通90">#REF!</definedName>
    <definedName name="砂">'[3]附表2-1主材'!$L$12</definedName>
    <definedName name="砂浆7.5">[5]附表7砂浆配比表!$I$7</definedName>
    <definedName name="砂砾石">'[3]附表2-1主材'!$L$8</definedName>
    <definedName name="设备费">#REF!</definedName>
    <definedName name="设备费南">'[6]表4设备费南 '!$N$37</definedName>
    <definedName name="设备购置费">#REF!</definedName>
    <definedName name="伸缩节200">#REF!</definedName>
    <definedName name="石灰">#REF!</definedName>
    <definedName name="竖管75">#REF!</definedName>
    <definedName name="双轮胶车">[4]附表3机械!$K$76</definedName>
    <definedName name="水">#REF!</definedName>
    <definedName name="水价">[4]附表2材料!$D$16</definedName>
    <definedName name="水泥42.5">'[3]附表2-1主材'!$L$5</definedName>
    <definedName name="水施工费">'[6]表3工程施工费南 '!$H$8</definedName>
    <definedName name="速生杨">#REF!</definedName>
    <definedName name="塑料薄膜">#REF!</definedName>
    <definedName name="碎石">'[3]附表2-1主材'!$L$11</definedName>
    <definedName name="田间道路工程">#REF!</definedName>
    <definedName name="铁垫块">#REF!</definedName>
    <definedName name="铁钉">#REF!</definedName>
    <definedName name="铁件">#REF!</definedName>
    <definedName name="铁丝">#REF!</definedName>
    <definedName name="砼C20M2">[4]附表6砼配!$P$13</definedName>
    <definedName name="砼C25M2">[5]附表6砼配比表!$P$9</definedName>
    <definedName name="砼拌制">[3]附表4单价!#REF!</definedName>
    <definedName name="砼运输">[3]附表4单价!#REF!</definedName>
    <definedName name="土地平整工程">#REF!</definedName>
    <definedName name="土工膜">#REF!</definedName>
    <definedName name="土施工费南">'[6]表3工程施工费南 '!$H$6</definedName>
    <definedName name="弯头12590">#REF!</definedName>
    <definedName name="弯头20045">#REF!</definedName>
    <definedName name="弯头25090">#REF!</definedName>
    <definedName name="橡胶止水带">#REF!</definedName>
    <definedName name="新疆杨">#REF!</definedName>
    <definedName name="型钢">#REF!</definedName>
    <definedName name="氧气">#REF!</definedName>
    <definedName name="业主管理费">#REF!</definedName>
    <definedName name="业主管理费南">'[6]表5-4业主管理费南 '!$I$9</definedName>
    <definedName name="一般石方开挖风钻Ⅶ_工程">#REF!</definedName>
    <definedName name="乙炔">#REF!</definedName>
    <definedName name="溢流堰砼200__工程">#REF!</definedName>
    <definedName name="油漆">#REF!</definedName>
    <definedName name="预埋铁件">#REF!</definedName>
    <definedName name="预制砼防护管">#REF!</definedName>
    <definedName name="载重汽车5吨">[4]附表3机械!$K$62</definedName>
    <definedName name="闸阀250">#REF!</definedName>
    <definedName name="闸阀90">#REF!</definedName>
    <definedName name="漳河柳">#REF!</definedName>
    <definedName name="铸铁爬梯">#REF!</definedName>
    <definedName name="专用模板">#REF!</definedName>
    <definedName name="总投资">#REF!</definedName>
    <definedName name="总投资南">'[6]表2预算总表 南'!$C$9</definedName>
    <definedName name="组合钢模板">#REF!</definedName>
    <definedName name="_120度弯头φ120">[8]附表2材料价格表!#REF!</definedName>
    <definedName name="_120度弯头φ140">[8]附表2材料价格表!#REF!</definedName>
    <definedName name="_120度弯头φ160">[8]附表2材料价格表!#REF!</definedName>
    <definedName name="_2m3装载机">[8]附表3机械台班!#REF!</definedName>
    <definedName name="_32.5水泥">[8]附表2材料价格表!#REF!</definedName>
    <definedName name="_Fill" hidden="1">[9]eqpmad2!#REF!</definedName>
    <definedName name="￠160PVC管_0.6pa">[8]附表2材料价格表!#REF!</definedName>
    <definedName name="￠180PVC管_0.6pa">[8]附表2材料价格表!#REF!</definedName>
    <definedName name="￠90PVC管_0.6pa">[8]附表2材料价格表!#REF!</definedName>
    <definedName name="aiu_bottom">'[10]Financ. Overview'!#REF!</definedName>
    <definedName name="anscount" hidden="1">5</definedName>
    <definedName name="cc" hidden="1">{"'现金流量表（全部投资）'!$B$4:$P$23"}</definedName>
    <definedName name="dd" hidden="1">{"'现金流量表（全部投资）'!$B$4:$P$23"}</definedName>
    <definedName name="dj">'[11]5'!$F$1</definedName>
    <definedName name="ee" hidden="1">{"'现金流量表（全部投资）'!$B$4:$P$23"}</definedName>
    <definedName name="FRC">[12]Main!$C$9</definedName>
    <definedName name="hostfee">'[10]Financ. Overview'!$H$12</definedName>
    <definedName name="hraiu_bottom">'[10]Financ. Overview'!#REF!</definedName>
    <definedName name="HTML_CodePage" hidden="1">936</definedName>
    <definedName name="HTML_Control" hidden="1">{"'现金流量表（全部投资）'!$B$4:$P$23"}</definedName>
    <definedName name="HTML_Description" hidden="1">"lin zijian"</definedName>
    <definedName name="HTML_Email" hidden="1">""</definedName>
    <definedName name="HTML_Header" hidden="1">"现金流量表（全部投资）"</definedName>
    <definedName name="HTML_LastUpdate" hidden="1">"96-12-2"</definedName>
    <definedName name="HTML_LineAfter" hidden="1">TRUE</definedName>
    <definedName name="HTML_LineBefore" hidden="1">TRUE</definedName>
    <definedName name="HTML_Name" hidden="1">"linzijia"</definedName>
    <definedName name="HTML_OBDlg2" hidden="1">TRUE</definedName>
    <definedName name="HTML_OBDlg4" hidden="1">TRUE</definedName>
    <definedName name="HTML_OS" hidden="1">0</definedName>
    <definedName name="HTML_PathFile" hidden="1">"C:\lin\bk\MyHTML.htm"</definedName>
    <definedName name="HTML_Title" hidden="1">"PROJECT11"</definedName>
    <definedName name="hvac">'[10]Financ. Overview'!#REF!</definedName>
    <definedName name="HWSheet">1</definedName>
    <definedName name="IS80_50_250">[8]附表2材料价格表!#REF!</definedName>
    <definedName name="LCountry">[13]数据字典!$Q$2:$Q$246</definedName>
    <definedName name="LGender">[14]数据字典!$L$2:$L$3</definedName>
    <definedName name="limcount" hidden="1">5</definedName>
    <definedName name="LPZone">[13]数据字典!$L$12:$L$42</definedName>
    <definedName name="M10浆砌砖基础">[15]附表4直接工程费单价表!#REF!</definedName>
    <definedName name="OS">[16]Open!#REF!</definedName>
    <definedName name="_PA7">'[17]SW-TEO'!#REF!</definedName>
    <definedName name="_PA8">'[17]SW-TEO'!#REF!</definedName>
    <definedName name="_PD1">'[17]SW-TEO'!#REF!</definedName>
    <definedName name="_PE12">'[17]SW-TEO'!#REF!</definedName>
    <definedName name="_PE13">'[17]SW-TEO'!#REF!</definedName>
    <definedName name="_PE6">'[17]SW-TEO'!#REF!</definedName>
    <definedName name="_PE7">'[17]SW-TEO'!#REF!</definedName>
    <definedName name="_PE8">'[17]SW-TEO'!#REF!</definedName>
    <definedName name="_PE9">'[17]SW-TEO'!#REF!</definedName>
    <definedName name="_PH1">'[17]SW-TEO'!#REF!</definedName>
    <definedName name="_PI1">'[17]SW-TEO'!#REF!</definedName>
    <definedName name="_PK1">'[17]SW-TEO'!#REF!</definedName>
    <definedName name="_PK3">'[17]SW-TEO'!#REF!</definedName>
    <definedName name="pr_toolbox">[10]Toolbox!$A$3:$I$80</definedName>
    <definedName name="Print_titles1">[18]定额!$A$1:$IV$3</definedName>
    <definedName name="PVC变径短管1.5寸">[8]附表2材料价格表!#REF!</definedName>
    <definedName name="PVC堵头φ40">[8]附表2材料价格表!#REF!</definedName>
    <definedName name="PVC活节φ1.5寸">[8]附表2材料价格表!#REF!</definedName>
    <definedName name="PVC连丝1.5寸">[8]附表2材料价格表!#REF!</definedName>
    <definedName name="PVC球阀1.5寸">[8]附表2材料价格表!#REF!</definedName>
    <definedName name="PVC三通φ16×16×16">[8]附表2材料价格表!#REF!</definedName>
    <definedName name="PVC三通φ40×1.5×40">[8]附表2材料价格表!#REF!</definedName>
    <definedName name="PVC塑管φ40">[8]附表2材料价格表!#REF!</definedName>
    <definedName name="PVC直通φ16">[8]附表2材料价格表!#REF!</definedName>
    <definedName name="QJ30_240_12_200">[8]附表2材料价格表!#REF!</definedName>
    <definedName name="QJ50_120_12_250">[8]附表2材料价格表!#REF!</definedName>
    <definedName name="s_c_list">[19]Toolbox!$A$7:$H$969</definedName>
    <definedName name="SCG">'[20]G.1R-Shou COP Gf'!#REF!</definedName>
    <definedName name="sdlfee">'[10]Financ. Overview'!$H$13</definedName>
    <definedName name="sencount" hidden="1">1</definedName>
    <definedName name="ss" hidden="1">{"'现金流量表（全部投资）'!$B$4:$P$23"}</definedName>
    <definedName name="ss7fee">'[10]Financ. Overview'!$H$18</definedName>
    <definedName name="subsfee">'[10]Financ. Overview'!$H$14</definedName>
    <definedName name="toolbox">[21]Toolbox!$C$5:$T$1578</definedName>
    <definedName name="UPVC管道Φ100">[15]附表2材料价格计算表!#REF!</definedName>
    <definedName name="UPVC管道Φ50">[15]附表2材料价格计算表!#REF!</definedName>
    <definedName name="UT线夹_NUT_2">[8]附表2材料价格表!#REF!</definedName>
    <definedName name="UT线夹NUT_2">[8]附表2材料价格表!#REF!</definedName>
    <definedName name="UT型线夹NUT_1">[8]附表2材料价格表!#REF!</definedName>
    <definedName name="UT型线夹NUT2">[15]附表2材料价格计算表!#REF!</definedName>
    <definedName name="U型抱箍U16_200">[8]附表2材料价格表!#REF!</definedName>
    <definedName name="U型挂环U_16">[8]附表2材料价格表!#REF!</definedName>
    <definedName name="U型挂环U_7">[8]附表2材料价格表!#REF!</definedName>
    <definedName name="V5.1Fee">'[10]Financ. Overview'!$H$15</definedName>
    <definedName name="Z_D416CCE0_90DA_11D2_8B33_444553540000_.wvu.Cols" hidden="1">[18]材料表!$E$1:$E$65536,[18]材料表!$J$1:$L$65536</definedName>
    <definedName name="Z_E7D01C20_B8FC_11D1_9E4F_B5D6E120E308_.wvu.Cols" hidden="1">[18]材料表!$E$1:$E$65536,[18]材料表!$J$1:$L$65536</definedName>
    <definedName name="Z32_Cost_red">'[10]Financ. Overview'!#REF!</definedName>
    <definedName name="φ10PVC管">[8]附表2材料价格表!#REF!</definedName>
    <definedName name="φ225沉淀管">[8]附表2材料价格表!#REF!</definedName>
    <definedName name="φ225滤水管">[8]附表2材料价格表!#REF!</definedName>
    <definedName name="φ310铸铁管">[8]附表2材料价格表!#REF!</definedName>
    <definedName name="φ350铸铁管">[8]附表2材料价格表!#REF!</definedName>
    <definedName name="安全阀Dg120">[8]附表2材料价格表!#REF!</definedName>
    <definedName name="安全阀Dg90">[8]附表2材料价格表!#REF!</definedName>
    <definedName name="柏树">[8]附表2材料价格表!#REF!</definedName>
    <definedName name="备">'[22]#REF'!$I$2</definedName>
    <definedName name="苯板">[15]附表2材料价格计算表!#REF!</definedName>
    <definedName name="避雷器HY5WS_17_50">[8]附表2材料价格表!#REF!</definedName>
    <definedName name="编">'[22]#REF'!$A$2</definedName>
    <definedName name="扁钢">[8]附表2材料价格表!#REF!</definedName>
    <definedName name="变径三通Dg180×90">[8]附表2材料价格表!#REF!</definedName>
    <definedName name="变径三通φ110×80×90">[8]附表2材料价格表!#REF!</definedName>
    <definedName name="变径三通φ125×80×110">[8]附表2材料价格表!#REF!</definedName>
    <definedName name="变径三通φ160×80×110">[8]附表2材料价格表!#REF!</definedName>
    <definedName name="变径三通φ160×80×125">[8]附表2材料价格表!#REF!</definedName>
    <definedName name="变径三通φ200×80×160">[8]附表2材料价格表!#REF!</definedName>
    <definedName name="变频机组8.5kvA">[8]附表3机械台班!#REF!</definedName>
    <definedName name="变压器160KVA">[8]附表2材料价格表!#REF!</definedName>
    <definedName name="变压器80KVA">[8]附表2材料价格表!#REF!</definedName>
    <definedName name="变压器油">[15]附表2材料价格计算表!#REF!</definedName>
    <definedName name="并沟线夹_BJ_2">[8]附表2材料价格表!#REF!</definedName>
    <definedName name="并沟线夹1635mm">[15]附表2材料价格计算表!#REF!</definedName>
    <definedName name="并沟线夹BJ_2">[8]附表2材料价格表!#REF!</definedName>
    <definedName name="并沟线夹JB2">[15]附表2材料价格计算表!#REF!</definedName>
    <definedName name="玻璃">[8]附表2材料价格表!#REF!</definedName>
    <definedName name="材">[8]附表5直接工程费单价表!#REF!</definedName>
    <definedName name="材1_23_1">0</definedName>
    <definedName name="材10001">[8]附表5直接工程费单价表!#REF!</definedName>
    <definedName name="材100017">[15]附表4直接工程费单价表!#REF!</definedName>
    <definedName name="材10002">[8]附表5直接工程费单价表!#REF!</definedName>
    <definedName name="材100023">[15]附表4直接工程费单价表!#REF!</definedName>
    <definedName name="材10003">[8]附表5直接工程费单价表!#REF!</definedName>
    <definedName name="材100049">[15]附表4直接工程费单价表!#REF!</definedName>
    <definedName name="材10008">[8]附表5直接工程费单价表!#REF!</definedName>
    <definedName name="材10019">[8]附表5直接工程费单价表!#REF!</definedName>
    <definedName name="材10020">[8]附表5直接工程费单价表!#REF!</definedName>
    <definedName name="材10021">[8]附表5直接工程费单价表!#REF!</definedName>
    <definedName name="材10045">[8]附表5直接工程费单价表!#REF!</definedName>
    <definedName name="材10047">[8]附表5直接工程费单价表!#REF!</definedName>
    <definedName name="材10049">[8]附表5直接工程费单价表!#REF!</definedName>
    <definedName name="材10052">[8]附表5直接工程费单价表!#REF!</definedName>
    <definedName name="材10054">[8]附表5直接工程费单价表!#REF!</definedName>
    <definedName name="材10056">[8]附表5直接工程费单价表!#REF!</definedName>
    <definedName name="材10066">[8]附表5直接工程费单价表!#REF!</definedName>
    <definedName name="材10071">[8]附表5直接工程费单价表!#REF!</definedName>
    <definedName name="材10075">[8]附表5直接工程费单价表!#REF!</definedName>
    <definedName name="材10090">[8]附表5直接工程费单价表!#REF!</definedName>
    <definedName name="材10095">[8]附表5直接工程费单价表!#REF!</definedName>
    <definedName name="材10114">[8]附表5直接工程费单价表!#REF!</definedName>
    <definedName name="材10116">[8]附表5直接工程费单价表!#REF!</definedName>
    <definedName name="材10118">[8]附表5直接工程费单价表!#REF!</definedName>
    <definedName name="材10204">[8]附表5直接工程费单价表!#REF!</definedName>
    <definedName name="材10269">[8]附表5直接工程费单价表!#REF!</definedName>
    <definedName name="材10270">[8]附表5直接工程费单价表!#REF!</definedName>
    <definedName name="材10271">[8]附表5直接工程费单价表!#REF!</definedName>
    <definedName name="材10272">[8]附表5直接工程费单价表!#REF!</definedName>
    <definedName name="材10273">[8]附表5直接工程费单价表!#REF!</definedName>
    <definedName name="材10275">[8]附表5直接工程费单价表!#REF!</definedName>
    <definedName name="材10277">[8]附表5直接工程费单价表!#REF!</definedName>
    <definedName name="材10278">[8]附表5直接工程费单价表!#REF!</definedName>
    <definedName name="材10279">[8]附表5直接工程费单价表!#REF!</definedName>
    <definedName name="材10279A">[8]附表5直接工程费单价表!#REF!</definedName>
    <definedName name="材10280">[8]附表5直接工程费单价表!#REF!</definedName>
    <definedName name="材10280A">[8]附表5直接工程费单价表!#REF!</definedName>
    <definedName name="材10281">[8]附表5直接工程费单价表!#REF!</definedName>
    <definedName name="材10281A">[8]附表5直接工程费单价表!#REF!</definedName>
    <definedName name="材10282">[8]附表5直接工程费单价表!#REF!</definedName>
    <definedName name="材10282A">[8]附表5直接工程费单价表!#REF!</definedName>
    <definedName name="材10283">[8]附表5直接工程费单价表!#REF!</definedName>
    <definedName name="材10283A">[8]附表5直接工程费单价表!#REF!</definedName>
    <definedName name="材10309">[8]附表5直接工程费单价表!#REF!</definedName>
    <definedName name="材10310">[8]附表5直接工程费单价表!#REF!</definedName>
    <definedName name="材10311">[8]附表5直接工程费单价表!#REF!</definedName>
    <definedName name="材10339">[8]附表5直接工程费单价表!#REF!</definedName>
    <definedName name="材10345">[8]附表5直接工程费单价表!#REF!</definedName>
    <definedName name="材10360">[8]附表5直接工程费单价表!#REF!</definedName>
    <definedName name="材10361">[8]附表5直接工程费单价表!#REF!</definedName>
    <definedName name="材10365">[8]附表5直接工程费单价表!#REF!</definedName>
    <definedName name="材10366">[8]附表5直接工程费单价表!#REF!</definedName>
    <definedName name="材10367">[8]附表5直接工程费单价表!#REF!</definedName>
    <definedName name="材10464">[8]附表5直接工程费单价表!#REF!</definedName>
    <definedName name="材10465">[8]附表5直接工程费单价表!#REF!</definedName>
    <definedName name="材10469">[8]附表5直接工程费单价表!#REF!</definedName>
    <definedName name="材10469A">[8]附表5直接工程费单价表!#REF!</definedName>
    <definedName name="材10473">[8]附表5直接工程费单价表!#REF!</definedName>
    <definedName name="材10474">[8]附表5直接工程费单价表!#REF!</definedName>
    <definedName name="材12001">[8]附表5直接工程费单价表!#REF!</definedName>
    <definedName name="材12074">[8]附表5直接工程费单价表!#REF!</definedName>
    <definedName name="材12075">[8]附表5直接工程费单价表!#REF!</definedName>
    <definedName name="材2_19_3">[8]附表5直接工程费单价表!#REF!</definedName>
    <definedName name="材2_19_4">[8]附表5直接工程费单价表!#REF!</definedName>
    <definedName name="材20484">[8]附表5直接工程费单价表!#REF!</definedName>
    <definedName name="材20485">[8]附表5直接工程费单价表!#REF!</definedName>
    <definedName name="材20488">[8]附表5直接工程费单价表!#REF!</definedName>
    <definedName name="材30001">[8]附表5直接工程费单价表!#REF!</definedName>
    <definedName name="材30002">[8]附表5直接工程费单价表!#REF!</definedName>
    <definedName name="材30016">[8]附表5直接工程费单价表!#REF!</definedName>
    <definedName name="材30019">[8]附表5直接工程费单价表!#REF!</definedName>
    <definedName name="材30020">[8]附表5直接工程费单价表!#REF!</definedName>
    <definedName name="材30021">[8]附表5直接工程费单价表!#REF!</definedName>
    <definedName name="材30022">[8]附表5直接工程费单价表!#REF!</definedName>
    <definedName name="材30023">[8]附表5直接工程费单价表!#REF!</definedName>
    <definedName name="材30024">[8]附表5直接工程费单价表!#REF!</definedName>
    <definedName name="材30025">[8]附表5直接工程费单价表!#REF!</definedName>
    <definedName name="材30027">[8]附表5直接工程费单价表!#REF!</definedName>
    <definedName name="材30028">[8]附表5直接工程费单价表!#REF!</definedName>
    <definedName name="材30038">[8]附表5直接工程费单价表!#REF!</definedName>
    <definedName name="材30048">[8]附表5直接工程费单价表!#REF!</definedName>
    <definedName name="材30048、30051">[8]附表5直接工程费单价表!#REF!</definedName>
    <definedName name="材30049">[8]附表5直接工程费单价表!#REF!</definedName>
    <definedName name="材30064">[15]附表4直接工程费单价表!#REF!</definedName>
    <definedName name="材30067">[15]附表4直接工程费单价表!#REF!</definedName>
    <definedName name="材40004">[15]附表4直接工程费单价表!#REF!</definedName>
    <definedName name="材40006">[23]直接工程费!$F$192</definedName>
    <definedName name="材40006b">[15]附表4直接工程费单价表!#REF!</definedName>
    <definedName name="材40006细石">[15]附表4直接工程费单价表!#REF!</definedName>
    <definedName name="材40030">[15]附表4直接工程费单价表!#REF!</definedName>
    <definedName name="材40031">[8]附表5直接工程费单价表!#REF!</definedName>
    <definedName name="材4003115">[15]附表4直接工程费单价表!#REF!</definedName>
    <definedName name="材40041b">[15]附表4直接工程费单价表!#REF!</definedName>
    <definedName name="材40056">[15]附表4直接工程费单价表!#REF!</definedName>
    <definedName name="材40058">[8]附表5直接工程费单价表!#REF!</definedName>
    <definedName name="材40058A">[8]附表5直接工程费单价表!#REF!</definedName>
    <definedName name="材40061">[8]附表5直接工程费单价表!#REF!</definedName>
    <definedName name="材40062">[8]附表5直接工程费单价表!#REF!</definedName>
    <definedName name="材40063">[15]附表4直接工程费单价表!#REF!</definedName>
    <definedName name="材40064">[15]附表4直接工程费单价表!#REF!</definedName>
    <definedName name="材40067">[8]附表5直接工程费单价表!#REF!</definedName>
    <definedName name="材40067A">[8]附表5直接工程费单价表!#REF!</definedName>
    <definedName name="材40068">[8]附表5直接工程费单价表!#REF!</definedName>
    <definedName name="材40069">[8]附表5直接工程费单价表!#REF!</definedName>
    <definedName name="材40070">[8]附表5直接工程费单价表!#REF!</definedName>
    <definedName name="材40072">[8]附表5直接工程费单价表!#REF!</definedName>
    <definedName name="材40073">[15]附表4直接工程费单价表!#REF!</definedName>
    <definedName name="材40074">[8]附表5直接工程费单价表!#REF!</definedName>
    <definedName name="材40075">[8]附表5直接工程费单价表!#REF!</definedName>
    <definedName name="材40076">[8]附表5直接工程费单价表!#REF!</definedName>
    <definedName name="材4007620">[15]附表4直接工程费单价表!#REF!</definedName>
    <definedName name="材40077">[15]附表4直接工程费单价表!#REF!</definedName>
    <definedName name="材40079">[8]附表5直接工程费单价表!#REF!</definedName>
    <definedName name="材40090">[8]附表5直接工程费单价表!#REF!</definedName>
    <definedName name="材40096">[8]附表5直接工程费单价表!#REF!</definedName>
    <definedName name="材40101">[8]附表5直接工程费单价表!#REF!</definedName>
    <definedName name="材40101A">[8]附表5直接工程费单价表!#REF!</definedName>
    <definedName name="材40101B">[8]附表5直接工程费单价表!#REF!</definedName>
    <definedName name="材40109">[8]附表5直接工程费单价表!#REF!</definedName>
    <definedName name="材40110">[8]附表5直接工程费单价表!#REF!</definedName>
    <definedName name="材40111">[8]附表5直接工程费单价表!#REF!</definedName>
    <definedName name="材40112">[8]附表5直接工程费单价表!#REF!</definedName>
    <definedName name="材40113">[8]附表5直接工程费单价表!#REF!</definedName>
    <definedName name="材40114">[8]附表5直接工程费单价表!#REF!</definedName>
    <definedName name="材40115">[8]附表5直接工程费单价表!#REF!</definedName>
    <definedName name="材40116">[8]附表5直接工程费单价表!#REF!</definedName>
    <definedName name="材40117">[8]附表5直接工程费单价表!#REF!</definedName>
    <definedName name="材40118">[8]附表5直接工程费单价表!#REF!</definedName>
    <definedName name="材40120">[8]附表5直接工程费单价表!#REF!</definedName>
    <definedName name="材40124">[8]附表5直接工程费单价表!#REF!</definedName>
    <definedName name="材40125">[8]附表5直接工程费单价表!#REF!</definedName>
    <definedName name="材40133">[15]附表4直接工程费单价表!#REF!</definedName>
    <definedName name="材40134">[8]附表5直接工程费单价表!#REF!</definedName>
    <definedName name="材40143">[8]附表5直接工程费单价表!#REF!</definedName>
    <definedName name="材40203">[15]附表4直接工程费单价表!#REF!</definedName>
    <definedName name="材40210">[15]附表4直接工程费单价表!#REF!</definedName>
    <definedName name="材40214苯">[15]附表4直接工程费单价表!#REF!</definedName>
    <definedName name="材40224">[8]附表5直接工程费单价表!#REF!</definedName>
    <definedName name="材40260">[8]附表5直接工程费单价表!#REF!</definedName>
    <definedName name="材40263">[8]附表5直接工程费单价表!#REF!</definedName>
    <definedName name="材40271">[8]附表5直接工程费单价表!#REF!</definedName>
    <definedName name="材40286">[8]附表5直接工程费单价表!#REF!</definedName>
    <definedName name="材40287">[8]附表5直接工程费单价表!#REF!</definedName>
    <definedName name="材40288">[8]附表5直接工程费单价表!#REF!</definedName>
    <definedName name="材40289">[8]附表5直接工程费单价表!#REF!</definedName>
    <definedName name="材40289A">[8]附表5直接工程费单价表!#REF!</definedName>
    <definedName name="材40306">[8]附表5直接工程费单价表!#REF!</definedName>
    <definedName name="材40306A">[8]附表5直接工程费单价表!#REF!</definedName>
    <definedName name="材40306B">[8]附表5直接工程费单价表!#REF!</definedName>
    <definedName name="材50003">[8]附表5直接工程费单价表!#REF!</definedName>
    <definedName name="材50004">[8]附表5直接工程费单价表!#REF!</definedName>
    <definedName name="材50005">[8]附表5直接工程费单价表!#REF!</definedName>
    <definedName name="材50006">[8]附表5直接工程费单价表!#REF!</definedName>
    <definedName name="材50014">[24]附表4工程费单价表!#REF!</definedName>
    <definedName name="材50045">[8]附表5直接工程费单价表!#REF!</definedName>
    <definedName name="材50046">[8]附表5直接工程费单价表!#REF!</definedName>
    <definedName name="材50049">[8]附表5直接工程费单价表!#REF!</definedName>
    <definedName name="材50050">[8]附表5直接工程费单价表!#REF!</definedName>
    <definedName name="材50064">[15]附表4直接工程费单价表!#REF!</definedName>
    <definedName name="材50067">[15]附表4直接工程费单价表!#REF!</definedName>
    <definedName name="材50113">[24]附表4工程费单价表!#REF!</definedName>
    <definedName name="材50115">0</definedName>
    <definedName name="材70007">[15]附表4直接工程费单价表!#REF!</definedName>
    <definedName name="材70013">[15]附表4直接工程费单价表!#REF!</definedName>
    <definedName name="材70014">[15]附表4直接工程费单价表!#REF!</definedName>
    <definedName name="材70070">[15]附表4直接工程费单价表!#REF!</definedName>
    <definedName name="材70105">[15]附表4直接工程费单价表!#REF!</definedName>
    <definedName name="材70106">[15]附表4直接工程费单价表!#REF!</definedName>
    <definedName name="材70125">[15]附表4直接工程费单价表!#REF!</definedName>
    <definedName name="材70194">[8]附表5直接工程费单价表!#REF!</definedName>
    <definedName name="材70195">[8]附表5直接工程费单价表!#REF!</definedName>
    <definedName name="材70196">[8]附表5直接工程费单价表!#REF!</definedName>
    <definedName name="材80023加8002410">[15]附表4直接工程费单价表!#REF!</definedName>
    <definedName name="材80033">[15]附表4直接工程费单价表!#REF!</definedName>
    <definedName name="材80034">[15]附表4直接工程费单价表!#REF!</definedName>
    <definedName name="材90013">[15]附表4直接工程费单价表!#REF!</definedName>
    <definedName name="材90014">[8]附表5直接工程费单价表!#REF!</definedName>
    <definedName name="材90017">[8]附表5直接工程费单价表!#REF!</definedName>
    <definedName name="材90017A">[8]附表5直接工程费单价表!#REF!</definedName>
    <definedName name="材90085">[8]附表5直接工程费单价表!#REF!</definedName>
    <definedName name="材90086">[8]附表5直接工程费单价表!#REF!</definedName>
    <definedName name="材90087">[8]附表5直接工程费单价表!#REF!</definedName>
    <definedName name="材90087A">[8]附表5直接工程费单价表!#REF!</definedName>
    <definedName name="材90136">[8]附表5直接工程费单价表!#REF!</definedName>
    <definedName name="材90147">[8]附表5直接工程费单价表!#REF!</definedName>
    <definedName name="材90189">[8]附表5直接工程费单价表!#REF!</definedName>
    <definedName name="材补1">[8]附表5直接工程费单价表!#REF!</definedName>
    <definedName name="材补1A">[8]附表5直接工程费单价表!#REF!</definedName>
    <definedName name="材补2">[8]附表5直接工程费单价表!#REF!</definedName>
    <definedName name="材补3">[8]附表5直接工程费单价表!#REF!</definedName>
    <definedName name="材补4">[8]附表5直接工程费单价表!#REF!</definedName>
    <definedName name="材补5">[8]附表5直接工程费单价表!#REF!</definedName>
    <definedName name="材参60432">[8]附表5直接工程费单价表!#REF!</definedName>
    <definedName name="材建11_25换">[8]附表5直接工程费单价表!#REF!</definedName>
    <definedName name="材建4_10换">[8]附表5直接工程费单价表!#REF!</definedName>
    <definedName name="材料差价">'[25]#REF'!$C$2</definedName>
    <definedName name="采后处理中心" hidden="1">1</definedName>
    <definedName name="槽钢">[15]附表2材料价格计算表!#REF!</definedName>
    <definedName name="插入式振动器1.1kw">[8]附表3机械台班!#REF!</definedName>
    <definedName name="插入式振动器1.5kw">[8]附表3机械台班!#REF!</definedName>
    <definedName name="插座φ33">[8]附表2材料价格表!#REF!</definedName>
    <definedName name="铲运机2.75m3">[8]附表3机械台班!#REF!</definedName>
    <definedName name="长">#N/A</definedName>
    <definedName name="冲击钻机CZ_22型">[8]附表3机械台班!#REF!</definedName>
    <definedName name="初">#N/A</definedName>
    <definedName name="瓷横担_S210">[8]附表2材料价格表!#REF!</definedName>
    <definedName name="瓷横担S210">[8]附表2材料价格表!#REF!</definedName>
    <definedName name="瓷横担S210Z">[15]附表2材料价格计算表!#REF!</definedName>
    <definedName name="瓷瓶">[8]附表2材料价格表!#REF!</definedName>
    <definedName name="粗砂">[8]附表2材料价格表!#REF!</definedName>
    <definedName name="单">'[22]#REF'!$E$2</definedName>
    <definedName name="单10245c">[24]附表4工程费单价表!#REF!</definedName>
    <definedName name="单承PVC塑管φ110×3.2×9000">[8]附表2材料价格表!#REF!</definedName>
    <definedName name="单承PVC塑管φ125×3.7×9000">[8]附表2材料价格表!#REF!</definedName>
    <definedName name="单承PVC塑管φ160×4.7×9000">[8]附表2材料价格表!#REF!</definedName>
    <definedName name="单承PVC塑管φ200×5.9×10000">[8]附表2材料价格表!#REF!</definedName>
    <definedName name="单承PVC塑管φ200×5.9×9000">[8]附表2材料价格表!#REF!</definedName>
    <definedName name="单承PVC塑管φ225×6.6×10000">[8]附表2材料价格表!#REF!</definedName>
    <definedName name="单承PVC塑管φ250×7.3×10000">[8]附表2材料价格表!#REF!</definedName>
    <definedName name="单承PVC塑管φ315×9.2×10000">[8]附表2材料价格表!#REF!</definedName>
    <definedName name="单承PVC塑管φ355×10.4×10000">[8]附表2材料价格表!#REF!</definedName>
    <definedName name="单承PVC塑管φ400×11.7×10000">[8]附表2材料价格表!#REF!</definedName>
    <definedName name="单承PVC塑管φ500×14.6×10000">[8]附表2材料价格表!#REF!</definedName>
    <definedName name="单承PVC塑管φ90×2.8×9000">[8]附表2材料价格表!#REF!</definedName>
    <definedName name="单斗挖掘机油动斗容0.5m3">[26]机械汇总!$K$6</definedName>
    <definedName name="单价">[8]附表5直接工程费单价表!#REF!</definedName>
    <definedName name="单盘插头">[8]附表2材料价格表!#REF!</definedName>
    <definedName name="单盘插头110">[8]附表2材料价格表!#REF!</definedName>
    <definedName name="单盘插头φ160">[8]附表2材料价格表!#REF!</definedName>
    <definedName name="单盘插头φ200">[8]附表2材料价格表!#REF!</definedName>
    <definedName name="单盘插头φ225">[8]附表2材料价格表!#REF!</definedName>
    <definedName name="单盘插头φ250">[8]附表2材料价格表!#REF!</definedName>
    <definedName name="单盘插头φ315">[8]附表2材料价格表!#REF!</definedName>
    <definedName name="单盘插头φ355">[8]附表2材料价格表!#REF!</definedName>
    <definedName name="单盘插头φ400">[8]附表2材料价格表!#REF!</definedName>
    <definedName name="单盘插头φ500">[8]附表2材料价格表!#REF!</definedName>
    <definedName name="单盘铝承头φ76">[8]附表2材料价格表!#REF!</definedName>
    <definedName name="单盘三通φ110×80×110">[8]附表2材料价格表!#REF!</definedName>
    <definedName name="单盘三通φ125×80×125">[8]附表2材料价格表!#REF!</definedName>
    <definedName name="单盘三通φ160×80×160">[8]附表2材料价格表!#REF!</definedName>
    <definedName name="单盘三通φ200×80×200">[8]附表2材料价格表!#REF!</definedName>
    <definedName name="单位">'[22]#REF'!$C$2</definedName>
    <definedName name="导线">[8]附表2材料价格表!#REF!</definedName>
    <definedName name="导线_BLX_16">[8]附表2材料价格表!#REF!</definedName>
    <definedName name="导线_LGJ">[8]附表2材料价格表!#REF!</definedName>
    <definedName name="导线BLGJ">[15]附表2材料价格计算表!#REF!</definedName>
    <definedName name="导线BLX_16">[8]附表2材料价格表!#REF!</definedName>
    <definedName name="导线BLX16">[15]附表2材料价格计算表!#REF!</definedName>
    <definedName name="导线L_G_J">[8]附表2材料价格表!#REF!</definedName>
    <definedName name="导线LGJ">[8]附表2材料价格表!#REF!</definedName>
    <definedName name="导线LGJ_1">[8]附表2材料价格表!#REF!</definedName>
    <definedName name="导线LGJ1">[8]附表2材料价格表!#REF!</definedName>
    <definedName name="道路工程">[27]表3工程施工费表!$I$10</definedName>
    <definedName name="滴灌带φ16">[8]附表2材料价格表!#REF!</definedName>
    <definedName name="电动葫芦3t">[8]附表3机械台班!#REF!</definedName>
    <definedName name="电杆">[8]附表2材料价格表!#REF!</definedName>
    <definedName name="电杆_10m">[8]附表2材料价格表!#REF!</definedName>
    <definedName name="电焊机25kvA">[8]附表3机械台班!#REF!</definedName>
    <definedName name="电焊机30KVA">[8]附表3机械台班!#REF!</definedName>
    <definedName name="电焊条结32">[15]附表2材料价格计算表!#REF!</definedName>
    <definedName name="跌落开关RW11_200_10">[8]附表2材料价格表!#REF!</definedName>
    <definedName name="堵头φ76">[8]附表2材料价格表!#REF!</definedName>
    <definedName name="镀锌扁钢">[15]附表2材料价格计算表!#REF!</definedName>
    <definedName name="镀锌钢绞拉线GJ_50">[8]附表2材料价格表!#REF!</definedName>
    <definedName name="镀锌钢绞线GL35">[15]附表2材料价格计算表!#REF!</definedName>
    <definedName name="镀锌钢绞线GL50">[15]附表2材料价格计算表!#REF!</definedName>
    <definedName name="镀锌铁丝8">[8]附表2材料价格表!#REF!</definedName>
    <definedName name="对焊机150型">[8]附表3机械台班!#REF!</definedName>
    <definedName name="镦">[28]材料费!$D$6</definedName>
    <definedName name="多眼拉板_60_6_300">[8]附表2材料价格表!#REF!</definedName>
    <definedName name="多眼拉板_60_6_350">[8]附表2材料价格表!#REF!</definedName>
    <definedName name="二丁脂">[8]附表2材料价格表!#REF!</definedName>
    <definedName name="二合抱箍抱1_190">[8]附表2材料价格表!#REF!</definedName>
    <definedName name="二合抱箍抱2_200">[8]附表2材料价格表!#REF!</definedName>
    <definedName name="阀兰阀体">[8]附表2材料价格表!#REF!</definedName>
    <definedName name="阀兰阀体80">[8]附表2材料价格表!#REF!</definedName>
    <definedName name="阀门φ120">[8]附表2材料价格表!#REF!</definedName>
    <definedName name="阀门φ90">[8]附表2材料价格表!#REF!</definedName>
    <definedName name="法兰螺栓">[8]附表2材料价格表!#REF!</definedName>
    <definedName name="法兰盘φ120">[8]附表2材料价格表!#REF!</definedName>
    <definedName name="法兰盘φ90">[8]附表2材料价格表!#REF!</definedName>
    <definedName name="放空管φ150×1500">[8]附表2材料价格表!#REF!</definedName>
    <definedName name="风水枪">[8]附表3机械台班!#REF!</definedName>
    <definedName name="封井泥球">[8]附表2材料价格表!#REF!</definedName>
    <definedName name="浮力塞">[8]附表2材料价格表!#REF!</definedName>
    <definedName name="复合土工膜">[8]附表2材料价格表!#REF!</definedName>
    <definedName name="杆顶帽_帽_11">[8]附表2材料价格表!#REF!</definedName>
    <definedName name="杆顶帽_帽_3">[8]附表2材料价格表!#REF!</definedName>
    <definedName name="钢板4mm">[8]附表2材料价格表!#REF!</definedName>
    <definedName name="钢材">[8]附表2材料价格表!#REF!</definedName>
    <definedName name="钢垫板">[15]附表2材料价格计算表!#REF!</definedName>
    <definedName name="钢管">[8]附表2材料价格表!#REF!</definedName>
    <definedName name="钢管φ120">[8]附表2材料价格表!#REF!</definedName>
    <definedName name="钢管φ140">[8]附表2材料价格表!#REF!</definedName>
    <definedName name="钢管φ160">[8]附表2材料价格表!#REF!</definedName>
    <definedName name="钢绞拉线GJ_35">[8]附表2材料价格表!#REF!</definedName>
    <definedName name="钢绞线GJ_25">[8]附表2材料价格表!#REF!</definedName>
    <definedName name="钢绞线GJ_35">[8]附表2材料价格表!#REF!</definedName>
    <definedName name="钢绞线GJ_35kg">[8]附表2材料价格表!#REF!</definedName>
    <definedName name="钢筋1">[29]材料调差!$L$5</definedName>
    <definedName name="钢筋10以内">[8]附表2材料价格表!#REF!</definedName>
    <definedName name="钢筋10以外">[8]附表2材料价格表!#REF!</definedName>
    <definedName name="钢筋φ12">[8]附表2材料价格表!#REF!</definedName>
    <definedName name="钢筋φ16">[8]附表2材料价格表!#REF!</definedName>
    <definedName name="钢筋φ8">[8]附表2材料价格表!#REF!</definedName>
    <definedName name="钢筋切断机20kw">[8]附表3机械台班!#REF!</definedName>
    <definedName name="钢筋砼C20管">[8]附表2材料价格表!#REF!</definedName>
    <definedName name="钢筋砼C20管_DN600">[8]附表2材料价格表!#REF!</definedName>
    <definedName name="钢筋砼管C25Φ1000">[26]材价汇!$D$43</definedName>
    <definedName name="钢筋砼管C25Φ400">[26]材价汇!$D$40</definedName>
    <definedName name="钢筋砼管C25Φ500">[26]材价汇!$D$41</definedName>
    <definedName name="钢筋砼管C25Φ600">[15]附表2材料价格计算表!#REF!</definedName>
    <definedName name="钢筋砼管C25Φ800">[26]材价汇!$D$42</definedName>
    <definedName name="钢筋弯曲机φ6_40">[8]附表3机械台班!#REF!</definedName>
    <definedName name="钢模板">[8]附表2材料价格表!#REF!</definedName>
    <definedName name="钢芯铝绞线LGJ_50_8">[8]附表2材料价格表!#REF!</definedName>
    <definedName name="高">#N/A</definedName>
    <definedName name="给水栓">[8]附表2材料价格表!#REF!</definedName>
    <definedName name="给水栓三通Dg160×60">[8]附表2材料价格表!#REF!</definedName>
    <definedName name="给水栓三通Dg180×60">[8]附表2材料价格表!#REF!</definedName>
    <definedName name="给水栓三通Dg90×60">[8]附表2材料价格表!#REF!</definedName>
    <definedName name="工10017">[15]附表4直接工程费单价表!#REF!</definedName>
    <definedName name="工10020">[7]附表4单价!$F$60</definedName>
    <definedName name="工10029">[7]附表4单价!$F$74</definedName>
    <definedName name="工10042">[15]附表4直接工程费单价表!#REF!</definedName>
    <definedName name="工10043">[15]附表4直接工程费单价表!#REF!</definedName>
    <definedName name="工10203">[15]附表4直接工程费单价表!$F$46</definedName>
    <definedName name="工10269">[15]附表4直接工程费单价表!#REF!</definedName>
    <definedName name="工10302">[7]附表4单价!$F$110</definedName>
    <definedName name="工10305">[7]附表4单价!$F$144</definedName>
    <definedName name="工10333">[15]附表4直接工程费单价表!#REF!</definedName>
    <definedName name="工10334">[7]附表4单价!$F$196</definedName>
    <definedName name="工10344">[15]附表4直接工程费单价表!#REF!</definedName>
    <definedName name="工10345">[15]附表4直接工程费单价表!$F$83</definedName>
    <definedName name="工10364">[7]附表4单价!$F$256</definedName>
    <definedName name="工30003">[15]附表4直接工程费单价表!$F$100</definedName>
    <definedName name="工30017">[7]附表4单价!$F$337</definedName>
    <definedName name="工30018">[7]附表4单价!$F$359</definedName>
    <definedName name="工30019">[7]附表4单价!$F$379</definedName>
    <definedName name="工30019b">[15]附表4直接工程费单价表!$F$172</definedName>
    <definedName name="工30020">[7]附表4单价!$F$400</definedName>
    <definedName name="工30021">[7]附表4单价!$F$421</definedName>
    <definedName name="工30021b">[15]附表4直接工程费单价表!$F$226</definedName>
    <definedName name="工30028">[15]附表4直接工程费单价表!#REF!</definedName>
    <definedName name="工30058">[7]附表4单价!$F$730</definedName>
    <definedName name="工30064">[15]附表4直接工程费单价表!#REF!</definedName>
    <definedName name="工30065">[7]附表4单价!$F$1560</definedName>
    <definedName name="工30066">[15]附表4直接工程费单价表!$F$278</definedName>
    <definedName name="工40004">[15]附表4直接工程费单价表!#REF!</definedName>
    <definedName name="工40006">[15]附表4直接工程费单价表!$F$311</definedName>
    <definedName name="工40006b">[15]附表4直接工程费单价表!#REF!</definedName>
    <definedName name="工40006d">[7]附表4单价!$F$492</definedName>
    <definedName name="工40006细石">[15]附表4直接工程费单价表!#REF!</definedName>
    <definedName name="工40023b">[7]附表4单价!$F$607</definedName>
    <definedName name="工40030">[15]附表4直接工程费单价表!#REF!</definedName>
    <definedName name="工40031a">[15]附表4直接工程费单价表!#REF!</definedName>
    <definedName name="工40041a">[15]附表4直接工程费单价表!$F$408</definedName>
    <definedName name="工40041b">[15]附表4直接工程费单价表!#REF!</definedName>
    <definedName name="工40066">[7]附表4单价!$F$776</definedName>
    <definedName name="工40073">[15]附表4直接工程费单价表!#REF!</definedName>
    <definedName name="工40076">[15]附表4直接工程费单价表!#REF!</definedName>
    <definedName name="工40076d">[7]附表4单价!$F$842</definedName>
    <definedName name="工40077">[15]附表4直接工程费单价表!#REF!</definedName>
    <definedName name="工40079">[15]附表4直接工程费单价表!$F$565</definedName>
    <definedName name="工40115">[7]附表4单价!$F$989</definedName>
    <definedName name="工40116">[15]附表4直接工程费单价表!$F$629</definedName>
    <definedName name="工40123">[7]附表4单价!$F$1012</definedName>
    <definedName name="工40124">[7]附表4单价!$F$1040</definedName>
    <definedName name="工40136">[7]附表4单价!$F$1096</definedName>
    <definedName name="工40139">[7]附表4单价!$F$1129</definedName>
    <definedName name="工40159">[7]附表4单价!$F$1174</definedName>
    <definedName name="工40192">[15]附表4直接工程费单价表!#REF!</definedName>
    <definedName name="工40203">[15]附表4直接工程费单价表!#REF!</definedName>
    <definedName name="工40211">[15]附表4直接工程费单价表!$F$853</definedName>
    <definedName name="工40215">[15]附表4直接工程费单价表!$F$900</definedName>
    <definedName name="工40215补">[7]附表4单价!$F$1222</definedName>
    <definedName name="工40216">[7]附表4单价!$F$2138</definedName>
    <definedName name="工40218">[7]附表4单价!$F$2192</definedName>
    <definedName name="工40220">[7]附表4单价!$F$2220</definedName>
    <definedName name="工40226">[7]附表4单价!$F$2240</definedName>
    <definedName name="工40231">[7]附表4单价!$F$2291</definedName>
    <definedName name="工40233">[7]附表4单价!$F$2337</definedName>
    <definedName name="工40235">[7]附表4单价!$F$2360</definedName>
    <definedName name="工50064">[15]附表4直接工程费单价表!#REF!</definedName>
    <definedName name="工50067">[15]附表4直接工程费单价表!#REF!</definedName>
    <definedName name="工50111">[7]附表4单价!$F$1367</definedName>
    <definedName name="工70001">[7]附表4单价!$F$1502</definedName>
    <definedName name="工70007">[15]附表4直接工程费单价表!#REF!</definedName>
    <definedName name="工70014">[15]附表4直接工程费单价表!#REF!</definedName>
    <definedName name="工80015">[7]附表4单价!$F$1282</definedName>
    <definedName name="工80015加80016">[15]附表4直接工程费单价表!#REF!</definedName>
    <definedName name="工80015加800166">[15]附表4直接工程费单价表!$F$1067</definedName>
    <definedName name="工80015减80016">[15]附表4直接工程费单价表!#REF!</definedName>
    <definedName name="工80023">[15]附表4直接工程费单价表!$F$1089</definedName>
    <definedName name="工80023a">[7]附表4单价!$F$1336</definedName>
    <definedName name="工90001b">[15]附表4直接工程费单价表!$F$1125</definedName>
    <definedName name="工90001c">[15]附表4直接工程费单价表!#REF!</definedName>
    <definedName name="工90013">[15]附表4直接工程费单价表!#REF!</definedName>
    <definedName name="工9001c">[15]附表4直接工程费单价表!#REF!</definedName>
    <definedName name="工程施工费工">[26]表2预算汇总表!$H$338</definedName>
    <definedName name="工土地平整">[15]表3工程施工费用!#REF!</definedName>
    <definedName name="管材" hidden="1">{"'现金流量表（全部投资）'!$B$4:$P$23"}</definedName>
    <definedName name="管件">[8]附表2材料价格表!#REF!</definedName>
    <definedName name="管件φ120">[8]附表2材料价格表!#REF!</definedName>
    <definedName name="管件φ90">[8]附表2材料价格表!#REF!</definedName>
    <definedName name="光轮压路机12_15t">[8]附表3机械台班!#REF!</definedName>
    <definedName name="光轮压路机6_8t">[8]附表3机械台班!#REF!</definedName>
    <definedName name="光轮压路机8_10t">[8]附表3机械台班!#REF!</definedName>
    <definedName name="国槐">[15]附表2材料价格计算表!#REF!</definedName>
    <definedName name="合计">'[22]#REF'!$G$2</definedName>
    <definedName name="合作杨">[26]材价汇!$D$48</definedName>
    <definedName name="环氧树脂">[8]附表2材料价格表!#REF!</definedName>
    <definedName name="灰浆搅拌机">[8]附表3机械台班!#REF!</definedName>
    <definedName name="混凝土拌制">[30]单位估价!#REF!</definedName>
    <definedName name="混凝土拌制1">[30]单位估价!#REF!</definedName>
    <definedName name="混凝土泵">[8]附表3机械台班!#REF!</definedName>
    <definedName name="混凝土垂直运输">[30]单位估价!#REF!</definedName>
    <definedName name="混凝土底盘">[8]附表2材料价格表!#REF!</definedName>
    <definedName name="混凝土底盘800×800×800">[8]附表2材料价格表!#REF!</definedName>
    <definedName name="混凝土底盘800800180">[15]附表2材料价格计算表!#REF!</definedName>
    <definedName name="混凝土拉盘LP6">[15]附表2材料价格计算表!#REF!</definedName>
    <definedName name="混凝土拉线盘LP8">[15]附表2材料价格计算表!#REF!</definedName>
    <definedName name="混凝土水平运输">[30]单位估价!#REF!</definedName>
    <definedName name="混凝土运输">[8]附表5直接工程费单价表!#REF!</definedName>
    <definedName name="混凝土柱">[8]附表2材料价格表!#REF!</definedName>
    <definedName name="机">[8]附表5直接工程费单价表!#REF!</definedName>
    <definedName name="机1_23_1">[8]附表5直接工程费单价表!#REF!</definedName>
    <definedName name="机10001">0</definedName>
    <definedName name="机100017">[15]附表4直接工程费单价表!#REF!</definedName>
    <definedName name="机10002">0</definedName>
    <definedName name="机100023">[15]附表4直接工程费单价表!#REF!</definedName>
    <definedName name="机100049">[15]附表4直接工程费单价表!#REF!</definedName>
    <definedName name="机10008">0</definedName>
    <definedName name="机10018">0</definedName>
    <definedName name="机10019">0</definedName>
    <definedName name="机10020">0</definedName>
    <definedName name="机10021">0</definedName>
    <definedName name="机10023">0</definedName>
    <definedName name="机10043">[15]附表4直接工程费单价表!#REF!</definedName>
    <definedName name="机10045">0</definedName>
    <definedName name="机10047">0</definedName>
    <definedName name="机10049">0</definedName>
    <definedName name="机10052">0</definedName>
    <definedName name="机10054">0</definedName>
    <definedName name="机10056">0</definedName>
    <definedName name="机10066">0</definedName>
    <definedName name="机10071">0</definedName>
    <definedName name="机10075">0</definedName>
    <definedName name="机10090">0</definedName>
    <definedName name="机10095">"0单位估价表!$E$2291"</definedName>
    <definedName name="机10114">0</definedName>
    <definedName name="机10116">0</definedName>
    <definedName name="机10118">0</definedName>
    <definedName name="机10204">[8]附表5直接工程费单价表!#REF!</definedName>
    <definedName name="机10269">[8]附表5直接工程费单价表!#REF!</definedName>
    <definedName name="机10270">[8]附表5直接工程费单价表!#REF!</definedName>
    <definedName name="机10271">[8]附表5直接工程费单价表!#REF!</definedName>
    <definedName name="机10272">[8]附表5直接工程费单价表!#REF!</definedName>
    <definedName name="机10273">[8]附表5直接工程费单价表!#REF!</definedName>
    <definedName name="机10275">[8]附表5直接工程费单价表!#REF!</definedName>
    <definedName name="机10277">[8]附表5直接工程费单价表!#REF!</definedName>
    <definedName name="机10278">[8]附表5直接工程费单价表!#REF!</definedName>
    <definedName name="机10279">[8]附表5直接工程费单价表!#REF!</definedName>
    <definedName name="机10279A">[8]附表5直接工程费单价表!#REF!</definedName>
    <definedName name="机10280">[8]附表5直接工程费单价表!#REF!</definedName>
    <definedName name="机10280A">[8]附表5直接工程费单价表!#REF!</definedName>
    <definedName name="机10281">[8]附表5直接工程费单价表!#REF!</definedName>
    <definedName name="机10281A">[8]附表5直接工程费单价表!#REF!</definedName>
    <definedName name="机10282">[8]附表5直接工程费单价表!#REF!</definedName>
    <definedName name="机10282A">[8]附表5直接工程费单价表!#REF!</definedName>
    <definedName name="机10283">[8]附表5直接工程费单价表!#REF!</definedName>
    <definedName name="机10283A">[8]附表5直接工程费单价表!#REF!</definedName>
    <definedName name="机10305">[24]附表4工程费单价表!#REF!</definedName>
    <definedName name="机10306">[15]附表4直接工程费单价表!#REF!</definedName>
    <definedName name="机10309">[8]附表5直接工程费单价表!#REF!</definedName>
    <definedName name="机10310">[8]附表5直接工程费单价表!#REF!</definedName>
    <definedName name="机10311">[8]附表5直接工程费单价表!#REF!</definedName>
    <definedName name="机10315">[24]附表4工程费单价表!#REF!</definedName>
    <definedName name="机10332">0</definedName>
    <definedName name="机10333">[15]附表4直接工程费单价表!#REF!</definedName>
    <definedName name="机10334">[8]附表5直接工程费单价表!#REF!</definedName>
    <definedName name="机10339">[8]附表5直接工程费单价表!#REF!</definedName>
    <definedName name="机10344">[15]附表4直接工程费单价表!#REF!</definedName>
    <definedName name="机10345">[8]附表5直接工程费单价表!#REF!</definedName>
    <definedName name="机10360">[8]附表5直接工程费单价表!#REF!</definedName>
    <definedName name="机10361">[8]附表5直接工程费单价表!#REF!</definedName>
    <definedName name="机10365">[8]附表5直接工程费单价表!#REF!</definedName>
    <definedName name="机10366">[8]附表5直接工程费单价表!#REF!</definedName>
    <definedName name="机10367">[8]附表5直接工程费单价表!#REF!</definedName>
    <definedName name="机10464">0</definedName>
    <definedName name="机10465">[8]附表5直接工程费单价表!#REF!</definedName>
    <definedName name="机10469">[8]附表5直接工程费单价表!#REF!</definedName>
    <definedName name="机10469A">[8]附表5直接工程费单价表!#REF!</definedName>
    <definedName name="机10473">[8]附表5直接工程费单价表!#REF!</definedName>
    <definedName name="机10474">[8]附表5直接工程费单价表!#REF!</definedName>
    <definedName name="机12001">[8]附表5直接工程费单价表!#REF!</definedName>
    <definedName name="机12074">[8]附表5直接工程费单价表!#REF!</definedName>
    <definedName name="机12075">[8]附表5直接工程费单价表!#REF!</definedName>
    <definedName name="机2_19_3">[8]附表5直接工程费单价表!#REF!</definedName>
    <definedName name="机2_19_4">[8]附表5直接工程费单价表!#REF!</definedName>
    <definedName name="机20484">[8]附表5直接工程费单价表!#REF!</definedName>
    <definedName name="机20485">[8]附表5直接工程费单价表!#REF!</definedName>
    <definedName name="机20488">[8]附表5直接工程费单价表!#REF!</definedName>
    <definedName name="机30001">0</definedName>
    <definedName name="机30002">0</definedName>
    <definedName name="机30016">[8]附表5直接工程费单价表!#REF!</definedName>
    <definedName name="机30019">[8]附表5直接工程费单价表!#REF!</definedName>
    <definedName name="机30020">[8]附表5直接工程费单价表!#REF!</definedName>
    <definedName name="机30021">[8]附表5直接工程费单价表!#REF!</definedName>
    <definedName name="机30022">[8]附表5直接工程费单价表!#REF!</definedName>
    <definedName name="机30023">[8]附表5直接工程费单价表!#REF!</definedName>
    <definedName name="机30024">0</definedName>
    <definedName name="机30025">[8]附表5直接工程费单价表!#REF!</definedName>
    <definedName name="机30026">0</definedName>
    <definedName name="机30027">[8]附表5直接工程费单价表!#REF!</definedName>
    <definedName name="机30028">0</definedName>
    <definedName name="机30048">[8]附表5直接工程费单价表!#REF!</definedName>
    <definedName name="机30048、30051">[8]附表5直接工程费单价表!#REF!</definedName>
    <definedName name="机30049">[8]附表5直接工程费单价表!#REF!</definedName>
    <definedName name="机40004">[15]附表4直接工程费单价表!#REF!</definedName>
    <definedName name="机40006">[23]直接工程费!$F$203</definedName>
    <definedName name="机40006b">[15]附表4直接工程费单价表!#REF!</definedName>
    <definedName name="机40006细石">[15]附表4直接工程费单价表!#REF!</definedName>
    <definedName name="机40030">[15]附表4直接工程费单价表!#REF!</definedName>
    <definedName name="机40031">[8]附表5直接工程费单价表!#REF!</definedName>
    <definedName name="机4003115">[15]附表4直接工程费单价表!#REF!</definedName>
    <definedName name="机40031C15">[15]附表4直接工程费单价表!#REF!</definedName>
    <definedName name="机40041b">[15]附表4直接工程费单价表!#REF!</definedName>
    <definedName name="机40058">[8]附表5直接工程费单价表!#REF!</definedName>
    <definedName name="机40058A">[8]附表5直接工程费单价表!#REF!</definedName>
    <definedName name="机40061">[8]附表5直接工程费单价表!#REF!</definedName>
    <definedName name="机40062">[8]附表5直接工程费单价表!#REF!</definedName>
    <definedName name="机40063">[15]附表4直接工程费单价表!#REF!</definedName>
    <definedName name="机40064">[15]附表4直接工程费单价表!#REF!</definedName>
    <definedName name="机40067">[8]附表5直接工程费单价表!#REF!</definedName>
    <definedName name="机40067A">[8]附表5直接工程费单价表!#REF!</definedName>
    <definedName name="机40068">[8]附表5直接工程费单价表!#REF!</definedName>
    <definedName name="机40069">[8]附表5直接工程费单价表!#REF!</definedName>
    <definedName name="机40070">[8]附表5直接工程费单价表!#REF!</definedName>
    <definedName name="机40072">[8]附表5直接工程费单价表!#REF!</definedName>
    <definedName name="机40073">[15]附表4直接工程费单价表!#REF!</definedName>
    <definedName name="机40074">[8]附表5直接工程费单价表!#REF!</definedName>
    <definedName name="机40075">[8]附表5直接工程费单价表!#REF!</definedName>
    <definedName name="机40076">[8]附表5直接工程费单价表!#REF!</definedName>
    <definedName name="机4007620">[15]附表4直接工程费单价表!#REF!</definedName>
    <definedName name="机40077">[15]附表4直接工程费单价表!#REF!</definedName>
    <definedName name="机40079">[8]附表5直接工程费单价表!#REF!</definedName>
    <definedName name="机40090">[8]附表5直接工程费单价表!#REF!</definedName>
    <definedName name="机40096">[8]附表5直接工程费单价表!#REF!</definedName>
    <definedName name="机40101">[8]附表5直接工程费单价表!#REF!</definedName>
    <definedName name="机40101A">[8]附表5直接工程费单价表!#REF!</definedName>
    <definedName name="机40101B">[8]附表5直接工程费单价表!#REF!</definedName>
    <definedName name="机40109">[8]附表5直接工程费单价表!#REF!</definedName>
    <definedName name="机40110">[8]附表5直接工程费单价表!#REF!</definedName>
    <definedName name="机40111">[8]附表5直接工程费单价表!#REF!</definedName>
    <definedName name="机40112">[8]附表5直接工程费单价表!#REF!</definedName>
    <definedName name="机40113">[8]附表5直接工程费单价表!#REF!</definedName>
    <definedName name="机40114">[8]附表5直接工程费单价表!#REF!</definedName>
    <definedName name="机40115">[8]附表5直接工程费单价表!#REF!</definedName>
    <definedName name="机40116">0</definedName>
    <definedName name="机40118">0</definedName>
    <definedName name="机40120">[8]附表5直接工程费单价表!#REF!</definedName>
    <definedName name="机40124">[8]附表5直接工程费单价表!#REF!</definedName>
    <definedName name="机40125">[8]附表5直接工程费单价表!#REF!</definedName>
    <definedName name="机40133">[15]附表4直接工程费单价表!#REF!</definedName>
    <definedName name="机40134">[8]附表5直接工程费单价表!#REF!</definedName>
    <definedName name="机40143">[8]附表5直接工程费单价表!#REF!</definedName>
    <definedName name="机40192">[15]附表4直接工程费单价表!#REF!</definedName>
    <definedName name="机40203">[15]附表4直接工程费单价表!#REF!</definedName>
    <definedName name="机40214苯">[15]附表4直接工程费单价表!#REF!</definedName>
    <definedName name="机40224">[8]附表5直接工程费单价表!#REF!</definedName>
    <definedName name="机40260">[8]附表5直接工程费单价表!#REF!</definedName>
    <definedName name="机40263">0</definedName>
    <definedName name="机40271">0</definedName>
    <definedName name="机40286">[8]附表5直接工程费单价表!#REF!</definedName>
    <definedName name="机40287">[8]附表5直接工程费单价表!#REF!</definedName>
    <definedName name="机40288">[8]附表5直接工程费单价表!#REF!</definedName>
    <definedName name="机40289">[8]附表5直接工程费单价表!#REF!</definedName>
    <definedName name="机40289A">[8]附表5直接工程费单价表!#REF!</definedName>
    <definedName name="机40306">[8]附表5直接工程费单价表!#REF!</definedName>
    <definedName name="机40306A">[8]附表5直接工程费单价表!#REF!</definedName>
    <definedName name="机40306B">[8]附表5直接工程费单价表!#REF!</definedName>
    <definedName name="机50003">[8]附表5直接工程费单价表!#REF!</definedName>
    <definedName name="机50004">[8]附表5直接工程费单价表!#REF!</definedName>
    <definedName name="机50005">[8]附表5直接工程费单价表!#REF!</definedName>
    <definedName name="机50006">[8]附表5直接工程费单价表!#REF!</definedName>
    <definedName name="机50014">[24]附表4工程费单价表!#REF!</definedName>
    <definedName name="机50045">[8]附表5直接工程费单价表!#REF!</definedName>
    <definedName name="机50046">[8]附表5直接工程费单价表!#REF!</definedName>
    <definedName name="机50049">[8]附表5直接工程费单价表!#REF!</definedName>
    <definedName name="机50050">[8]附表5直接工程费单价表!#REF!</definedName>
    <definedName name="机50113">[24]附表4工程费单价表!#REF!</definedName>
    <definedName name="机50115">0</definedName>
    <definedName name="机70007">[15]附表4直接工程费单价表!#REF!</definedName>
    <definedName name="机70013">[15]附表4直接工程费单价表!#REF!</definedName>
    <definedName name="机70014">[15]附表4直接工程费单价表!#REF!</definedName>
    <definedName name="机70070">[15]附表4直接工程费单价表!#REF!</definedName>
    <definedName name="机70105">[15]附表4直接工程费单价表!#REF!</definedName>
    <definedName name="机70106">[15]附表4直接工程费单价表!#REF!</definedName>
    <definedName name="机70125">[15]附表4直接工程费单价表!#REF!</definedName>
    <definedName name="机70194">[8]附表5直接工程费单价表!#REF!</definedName>
    <definedName name="机70195">[8]附表5直接工程费单价表!#REF!</definedName>
    <definedName name="机70196">[8]附表5直接工程费单价表!#REF!</definedName>
    <definedName name="机80015">[15]附表4直接工程费单价表!#REF!</definedName>
    <definedName name="机80015加800162">[15]附表4直接工程费单价表!#REF!</definedName>
    <definedName name="机80015减80016">[15]附表4直接工程费单价表!#REF!</definedName>
    <definedName name="机80023加8002410">[15]附表4直接工程费单价表!#REF!</definedName>
    <definedName name="机80033">[15]附表4直接工程费单价表!#REF!</definedName>
    <definedName name="机80034">[15]附表4直接工程费单价表!#REF!</definedName>
    <definedName name="机90014">[8]附表5直接工程费单价表!#REF!</definedName>
    <definedName name="机90017">[8]附表5直接工程费单价表!#REF!</definedName>
    <definedName name="机90017A">[8]附表5直接工程费单价表!#REF!</definedName>
    <definedName name="机90085">[8]附表5直接工程费单价表!#REF!</definedName>
    <definedName name="机90086">[8]附表5直接工程费单价表!#REF!</definedName>
    <definedName name="机90087">[8]附表5直接工程费单价表!#REF!</definedName>
    <definedName name="机90087A">[8]附表5直接工程费单价表!#REF!</definedName>
    <definedName name="机90136">[8]附表5直接工程费单价表!#REF!</definedName>
    <definedName name="机90147">[8]附表5直接工程费单价表!#REF!</definedName>
    <definedName name="机90189">0</definedName>
    <definedName name="机补1">0</definedName>
    <definedName name="机补1A">0</definedName>
    <definedName name="机补2">[8]附表5直接工程费单价表!#REF!</definedName>
    <definedName name="机补3">[8]附表5直接工程费单价表!#REF!</definedName>
    <definedName name="机补4">0</definedName>
    <definedName name="机补5">0</definedName>
    <definedName name="机动翻斗车1t">[8]附表3机械台班!#REF!</definedName>
    <definedName name="机建11_25换">[8]附表5直接工程费单价表!#REF!</definedName>
    <definedName name="机建4_10换">[8]附表5直接工程费单价表!#REF!</definedName>
    <definedName name="机油">[15]附表2材料价格计算表!#REF!</definedName>
    <definedName name="基本电价">[15]附表2材料价格计算表!#REF!</definedName>
    <definedName name="甲苯">[8]附表2材料价格表!#REF!</definedName>
    <definedName name="甲类">[31]附表1人工单价表!#REF!</definedName>
    <definedName name="价_元">'[22]#REF'!$F$2</definedName>
    <definedName name="简易缆索机40t">[8]附表3机械台班!#REF!</definedName>
    <definedName name="碱粉">[8]附表2材料价格表!#REF!</definedName>
    <definedName name="胶φ76">[8]附表2材料价格表!#REF!</definedName>
    <definedName name="胶轮车">[8]附表3机械台班!#REF!</definedName>
    <definedName name="胶圈φ110">[8]附表2材料价格表!#REF!</definedName>
    <definedName name="胶圈φ125">[8]附表2材料价格表!#REF!</definedName>
    <definedName name="胶圈φ160">[8]附表2材料价格表!#REF!</definedName>
    <definedName name="胶圈φ200">[8]附表2材料价格表!#REF!</definedName>
    <definedName name="胶圈φ225">[8]附表2材料价格表!#REF!</definedName>
    <definedName name="胶圈φ250">[8]附表2材料价格表!#REF!</definedName>
    <definedName name="胶圈φ315">[8]附表2材料价格表!#REF!</definedName>
    <definedName name="胶圈φ355">[8]附表2材料价格表!#REF!</definedName>
    <definedName name="胶圈φ400">[8]附表2材料价格表!#REF!</definedName>
    <definedName name="胶圈φ76">[8]附表2材料价格表!#REF!</definedName>
    <definedName name="胶圈φ90">[8]附表2材料价格表!#REF!</definedName>
    <definedName name="焦油膏">[26]材价汇!$D$51</definedName>
    <definedName name="搅拌机0.25m3">[8]附表3机械台班!#REF!</definedName>
    <definedName name="搅拌机0.4m3">[8]附表3机械台班!#REF!</definedName>
    <definedName name="接头">[15]附表2材料价格计算表!#REF!</definedName>
    <definedName name="截阀开关φ90×76">[8]附表2材料价格表!#REF!</definedName>
    <definedName name="截止阀开关φ90×76">[8]附表2材料价格表!#REF!</definedName>
    <definedName name="精制六角带帽螺栓M161460">[15]附表2材料价格计算表!#REF!</definedName>
    <definedName name="精致六角带帽螺栓M101470">[15]附表2材料价格计算表!#REF!</definedName>
    <definedName name="聚氨酯">[15]附表2材料价格计算表!#REF!</definedName>
    <definedName name="聚乙烯胶泥">[15]附表2材料价格计算表!#REF!</definedName>
    <definedName name="卷扬机3t">[8]附表3机械台班!#REF!</definedName>
    <definedName name="竣工验收费预算表">'[31]表5-3竣工'!$E$14</definedName>
    <definedName name="卡子φ110">[8]附表2材料价格表!#REF!</definedName>
    <definedName name="卡子φ125">[8]附表2材料价格表!#REF!</definedName>
    <definedName name="卡子φ160">[8]附表2材料价格表!#REF!</definedName>
    <definedName name="卡子φ200">[8]附表2材料价格表!#REF!</definedName>
    <definedName name="卡子φ225">[8]附表2材料价格表!#REF!</definedName>
    <definedName name="卡子φ250">[8]附表2材料价格表!#REF!</definedName>
    <definedName name="卡子φ315">[8]附表2材料价格表!#REF!</definedName>
    <definedName name="卡子φ355">[8]附表2材料价格表!#REF!</definedName>
    <definedName name="卡子φ400">[8]附表2材料价格表!#REF!</definedName>
    <definedName name="卡子φ500">[8]附表2材料价格表!#REF!</definedName>
    <definedName name="卡子φ90">[8]附表2材料价格表!#REF!</definedName>
    <definedName name="空气阀φ120">[8]附表2材料价格表!#REF!</definedName>
    <definedName name="空气阀φ140">[8]附表2材料价格表!#REF!</definedName>
    <definedName name="空气阀φ160">[8]附表2材料价格表!#REF!</definedName>
    <definedName name="拉线板_60_12">[8]附表2材料价格表!#REF!</definedName>
    <definedName name="拉线棒￠16_2500">[8]附表2材料价格表!#REF!</definedName>
    <definedName name="拉线盘_LP_6_混凝土">[8]附表2材料价格表!#REF!</definedName>
    <definedName name="拉线盘_LP_6混凝土">[8]附表2材料价格表!#REF!</definedName>
    <definedName name="拉线盘_LP_8混凝土">[8]附表2材料价格表!#REF!</definedName>
    <definedName name="拉线盘0.3_0.6">[8]附表2材料价格表!#REF!</definedName>
    <definedName name="拉线盘LP_6混凝土">[8]附表2材料价格表!#REF!</definedName>
    <definedName name="拉线盘LP_8混凝土">[8]附表2材料价格表!#REF!</definedName>
    <definedName name="立管φ33×1000">[8]附表2材料价格表!#REF!</definedName>
    <definedName name="砾料">[8]附表2材料价格表!#REF!</definedName>
    <definedName name="砾石">[8]附表2材料价格表!#REF!</definedName>
    <definedName name="砾石30mm">[8]附表2材料价格表!#REF!</definedName>
    <definedName name="砾石40mm">[8]附表2材料价格表!#REF!</definedName>
    <definedName name="砾石50mm">[8]附表2材料价格表!#REF!</definedName>
    <definedName name="联板LV_1214">[8]附表2材料价格表!#REF!</definedName>
    <definedName name="零星卡具">[8]附表2材料价格表!#REF!</definedName>
    <definedName name="柳树">[15]附表2材料价格计算表!#REF!</definedName>
    <definedName name="滤料">[8]附表2材料价格表!#REF!</definedName>
    <definedName name="滤网">[8]附表2材料价格表!#REF!</definedName>
    <definedName name="滤油纸">[15]附表2材料价格计算表!#REF!</definedName>
    <definedName name="铝包带">[8]附表2材料价格表!#REF!</definedName>
    <definedName name="铝包带10">[8]附表2材料价格表!#REF!</definedName>
    <definedName name="铝三通φ76×1.2×6000">[8]附表2材料价格表!#REF!</definedName>
    <definedName name="铝三通φ76×1.2×9000">[8]附表2材料价格表!#REF!</definedName>
    <definedName name="铝直管φ76×1.2×6000">[8]附表2材料价格表!#REF!</definedName>
    <definedName name="螺杆">[8]附表2材料价格表!#REF!</definedName>
    <definedName name="螺杆16_60">[8]附表2材料价格表!#REF!</definedName>
    <definedName name="螺杆卡子">[8]附表2材料价格表!#REF!</definedName>
    <definedName name="螺杆卡子5_30">[8]附表2材料价格表!#REF!</definedName>
    <definedName name="螺栓、铁件">[8]附表2材料价格表!#REF!</definedName>
    <definedName name="螺栓φ18×80">[8]附表2材料价格表!#REF!</definedName>
    <definedName name="螺栓φ20×80">[8]附表2材料价格表!#REF!</definedName>
    <definedName name="螺丝￠16_300">[8]附表2材料价格表!#REF!</definedName>
    <definedName name="螺丝￠16_80">[8]附表2材料价格表!#REF!</definedName>
    <definedName name="螺丝￠18_300">[8]附表2材料价格表!#REF!</definedName>
    <definedName name="螺丝￠18_80">[8]附表2材料价格表!#REF!</definedName>
    <definedName name="麻刀">[15]附表2材料价格计算表!#REF!</definedName>
    <definedName name="麻絮">[8]附表2材料价格表!#REF!</definedName>
    <definedName name="毛石">[8]附表2材料价格表!#REF!</definedName>
    <definedName name="煤沥青">[15]附表2材料价格计算表!#REF!</definedName>
    <definedName name="煤油">[15]附表2材料价格计算表!#REF!</definedName>
    <definedName name="门窗用木材">[8]附表2材料价格表!#REF!</definedName>
    <definedName name="门式起重机10t">[8]附表3机械台班!#REF!</definedName>
    <definedName name="棉纱头">[8]附表2材料价格表!#REF!</definedName>
    <definedName name="民族">[32]二级代码!$B$2:$B$58</definedName>
    <definedName name="名称及规格">'[22]#REF'!$B$2</definedName>
    <definedName name="模板用木材">[8]附表2材料价格表!#REF!</definedName>
    <definedName name="木材">[8]附表2材料价格表!#REF!</definedName>
    <definedName name="木结构木材">[8]附表2材料价格表!#REF!</definedName>
    <definedName name="内燃压路机12_15t">[8]附表3机械台班!#REF!</definedName>
    <definedName name="内燃压路机重量68t">[26]机械汇总!$K$24</definedName>
    <definedName name="耐张线夹_NLD_2">[8]附表2材料价格表!#REF!</definedName>
    <definedName name="耐张线夹NLD_1">[8]附表2材料价格表!#REF!</definedName>
    <definedName name="耐张线夹NLD_2">[8]附表2材料价格表!#REF!</definedName>
    <definedName name="耐张线夹NLD2">[15]附表2材料价格计算表!#REF!</definedName>
    <definedName name="泥浆泵3PN">[8]附表3机械台班!#REF!</definedName>
    <definedName name="泥浆搅拌机">[8]附表3机械台班!#REF!</definedName>
    <definedName name="逆止阀">[8]附表2材料价格表!#REF!</definedName>
    <definedName name="农田水利">[27]表3工程施工费表!$I$9</definedName>
    <definedName name="排气阀">[8]附表2材料价格表!#REF!</definedName>
    <definedName name="刨毛机">[8]附表3机械台班!#REF!</definedName>
    <definedName name="配电柜">[8]附表2材料价格表!#REF!</definedName>
    <definedName name="喷头6.5_3.1">[8]附表2材料价格表!#REF!</definedName>
    <definedName name="平板式振动器2.2kw">[8]附表3机械台班!#REF!</definedName>
    <definedName name="平胶垫">[8]附表2材料价格表!#REF!</definedName>
    <definedName name="平胶垫90_3">[8]附表2材料价格表!#REF!</definedName>
    <definedName name="平胶垫φ200">[8]附表2材料价格表!#REF!</definedName>
    <definedName name="平胶垫φ225">[8]附表2材料价格表!#REF!</definedName>
    <definedName name="平胶垫φ250">[8]附表2材料价格表!#REF!</definedName>
    <definedName name="平胶垫φ315">[8]附表2材料价格表!#REF!</definedName>
    <definedName name="平胶垫φ355">[8]附表2材料价格表!#REF!</definedName>
    <definedName name="平胶垫φ400">[8]附表2材料价格表!#REF!</definedName>
    <definedName name="其他工程">[8]表3工程施工费表!#REF!</definedName>
    <definedName name="其它工程">[8]表3工程施工费表!#REF!</definedName>
    <definedName name="汽车起重机25t">[8]附表3机械台班!#REF!</definedName>
    <definedName name="汽车起重机5吨">[26]机械汇总!$K$84</definedName>
    <definedName name="铅油">[15]附表2材料价格计算表!#REF!</definedName>
    <definedName name="请问请问">#REF!</definedName>
    <definedName name="球头挂环QP_7">[8]附表2材料价格表!#REF!</definedName>
    <definedName name="人">[33]机械定额!#REF!</definedName>
    <definedName name="人1_23_1">[8]附表5直接工程费单价表!#REF!</definedName>
    <definedName name="人10001">[8]附表5直接工程费单价表!#REF!</definedName>
    <definedName name="人100017">[15]附表4直接工程费单价表!#REF!</definedName>
    <definedName name="人10002">[8]附表5直接工程费单价表!#REF!</definedName>
    <definedName name="人100023">[15]附表4直接工程费单价表!#REF!</definedName>
    <definedName name="人10003">[8]附表5直接工程费单价表!#REF!</definedName>
    <definedName name="人100049">[15]附表4直接工程费单价表!#REF!</definedName>
    <definedName name="人10008">[8]附表5直接工程费单价表!#REF!</definedName>
    <definedName name="人10017">[15]附表4直接工程费单价表!#REF!</definedName>
    <definedName name="人10019">[8]附表5直接工程费单价表!#REF!</definedName>
    <definedName name="人10020">[8]附表5直接工程费单价表!#REF!</definedName>
    <definedName name="人10021">[8]附表5直接工程费单价表!#REF!</definedName>
    <definedName name="人10041">[15]附表4直接工程费单价表!#REF!</definedName>
    <definedName name="人10043">[15]附表4直接工程费单价表!#REF!</definedName>
    <definedName name="人10045">[8]附表5直接工程费单价表!#REF!</definedName>
    <definedName name="人10047">[8]附表5直接工程费单价表!#REF!</definedName>
    <definedName name="人10049">[8]附表5直接工程费单价表!#REF!</definedName>
    <definedName name="人10052">[8]附表5直接工程费单价表!#REF!</definedName>
    <definedName name="人10054">[8]附表5直接工程费单价表!#REF!</definedName>
    <definedName name="人10056">[8]附表5直接工程费单价表!#REF!</definedName>
    <definedName name="人10066">[8]附表5直接工程费单价表!#REF!</definedName>
    <definedName name="人10071">[8]附表5直接工程费单价表!#REF!</definedName>
    <definedName name="人10075">[8]附表5直接工程费单价表!#REF!</definedName>
    <definedName name="人10090">[8]附表5直接工程费单价表!#REF!</definedName>
    <definedName name="人10095">[8]附表5直接工程费单价表!#REF!</definedName>
    <definedName name="人10114">[8]附表5直接工程费单价表!#REF!</definedName>
    <definedName name="人10116">[8]附表5直接工程费单价表!#REF!</definedName>
    <definedName name="人10118">[8]附表5直接工程费单价表!#REF!</definedName>
    <definedName name="人10204">[8]附表5直接工程费单价表!#REF!</definedName>
    <definedName name="人10269">[8]附表5直接工程费单价表!#REF!</definedName>
    <definedName name="人10270">[8]附表5直接工程费单价表!#REF!</definedName>
    <definedName name="人10271">[8]附表5直接工程费单价表!#REF!</definedName>
    <definedName name="人10272">[8]附表5直接工程费单价表!#REF!</definedName>
    <definedName name="人10273">[8]附表5直接工程费单价表!#REF!</definedName>
    <definedName name="人10275">[8]附表5直接工程费单价表!#REF!</definedName>
    <definedName name="人10277">[8]附表5直接工程费单价表!#REF!</definedName>
    <definedName name="人10278">[8]附表5直接工程费单价表!#REF!</definedName>
    <definedName name="人10279">[8]附表5直接工程费单价表!#REF!</definedName>
    <definedName name="人10279A">[8]附表5直接工程费单价表!#REF!</definedName>
    <definedName name="人10280">[8]附表5直接工程费单价表!#REF!</definedName>
    <definedName name="人10280A">[8]附表5直接工程费单价表!#REF!</definedName>
    <definedName name="人10281">[8]附表5直接工程费单价表!#REF!</definedName>
    <definedName name="人10281A">[8]附表5直接工程费单价表!#REF!</definedName>
    <definedName name="人10282">[8]附表5直接工程费单价表!#REF!</definedName>
    <definedName name="人10282A">[8]附表5直接工程费单价表!#REF!</definedName>
    <definedName name="人10283">[8]附表5直接工程费单价表!#REF!</definedName>
    <definedName name="人10283A">[8]附表5直接工程费单价表!#REF!</definedName>
    <definedName name="人10306">[15]附表4直接工程费单价表!#REF!</definedName>
    <definedName name="人10309">[8]附表5直接工程费单价表!#REF!</definedName>
    <definedName name="人10310">[8]附表5直接工程费单价表!#REF!</definedName>
    <definedName name="人10311">[8]附表5直接工程费单价表!#REF!</definedName>
    <definedName name="人10332">[15]附表4直接工程费单价表!#REF!</definedName>
    <definedName name="人10333">[15]附表4直接工程费单价表!#REF!</definedName>
    <definedName name="人10339">[8]附表5直接工程费单价表!#REF!</definedName>
    <definedName name="人10344">[15]附表4直接工程费单价表!#REF!</definedName>
    <definedName name="人10345">[15]附表4直接工程费单价表!#REF!</definedName>
    <definedName name="人10360">[8]附表5直接工程费单价表!#REF!</definedName>
    <definedName name="人10361">[8]附表5直接工程费单价表!#REF!</definedName>
    <definedName name="人10365">[8]附表5直接工程费单价表!#REF!</definedName>
    <definedName name="人10366">[8]附表5直接工程费单价表!#REF!</definedName>
    <definedName name="人10367">[8]附表5直接工程费单价表!#REF!</definedName>
    <definedName name="人10464">[8]附表5直接工程费单价表!#REF!</definedName>
    <definedName name="人10465">[8]附表5直接工程费单价表!#REF!</definedName>
    <definedName name="人10469">[8]附表5直接工程费单价表!#REF!</definedName>
    <definedName name="人10469A">[8]附表5直接工程费单价表!#REF!</definedName>
    <definedName name="人10473">[8]附表5直接工程费单价表!#REF!</definedName>
    <definedName name="人10474">[8]附表5直接工程费单价表!#REF!</definedName>
    <definedName name="人12001">[8]附表5直接工程费单价表!#REF!</definedName>
    <definedName name="人12074">[8]附表5直接工程费单价表!#REF!</definedName>
    <definedName name="人12075">[8]附表5直接工程费单价表!#REF!</definedName>
    <definedName name="人2_19_3">[8]附表5直接工程费单价表!#REF!</definedName>
    <definedName name="人2_19_4">[8]附表5直接工程费单价表!#REF!</definedName>
    <definedName name="人20484">[8]附表5直接工程费单价表!#REF!</definedName>
    <definedName name="人20485">[8]附表5直接工程费单价表!#REF!</definedName>
    <definedName name="人20488">[8]附表5直接工程费单价表!#REF!</definedName>
    <definedName name="人30001">[8]附表5直接工程费单价表!#REF!</definedName>
    <definedName name="人30002">[8]附表5直接工程费单价表!#REF!</definedName>
    <definedName name="人30016">[8]附表5直接工程费单价表!#REF!</definedName>
    <definedName name="人30019">[8]附表5直接工程费单价表!#REF!</definedName>
    <definedName name="人30020">[8]附表5直接工程费单价表!#REF!</definedName>
    <definedName name="人30021">[8]附表5直接工程费单价表!#REF!</definedName>
    <definedName name="人30022">[8]附表5直接工程费单价表!#REF!</definedName>
    <definedName name="人30023">[8]附表5直接工程费单价表!#REF!</definedName>
    <definedName name="人30024">[8]附表5直接工程费单价表!#REF!</definedName>
    <definedName name="人30025">[8]附表5直接工程费单价表!#REF!</definedName>
    <definedName name="人30027">[8]附表5直接工程费单价表!#REF!</definedName>
    <definedName name="人30028">[8]附表5直接工程费单价表!#REF!</definedName>
    <definedName name="人30048">[8]附表5直接工程费单价表!#REF!</definedName>
    <definedName name="人30048、30051">[8]附表5直接工程费单价表!#REF!</definedName>
    <definedName name="人30049">[8]附表5直接工程费单价表!#REF!</definedName>
    <definedName name="人30064">[15]附表4直接工程费单价表!#REF!</definedName>
    <definedName name="人30067">[15]附表4直接工程费单价表!#REF!</definedName>
    <definedName name="人40004">[15]附表4直接工程费单价表!#REF!</definedName>
    <definedName name="人40006">[23]直接工程费!$F$188</definedName>
    <definedName name="人40006b">[15]附表4直接工程费单价表!#REF!</definedName>
    <definedName name="人40006细石">[15]附表4直接工程费单价表!#REF!</definedName>
    <definedName name="人40030">[15]附表4直接工程费单价表!#REF!</definedName>
    <definedName name="人40031">[8]附表5直接工程费单价表!#REF!</definedName>
    <definedName name="人4003115">[15]附表4直接工程费单价表!#REF!</definedName>
    <definedName name="人40041b">[15]附表4直接工程费单价表!#REF!</definedName>
    <definedName name="人40056">[15]附表4直接工程费单价表!#REF!</definedName>
    <definedName name="人40058">[8]附表5直接工程费单价表!#REF!</definedName>
    <definedName name="人40058A">[8]附表5直接工程费单价表!#REF!</definedName>
    <definedName name="人40061">[8]附表5直接工程费单价表!#REF!</definedName>
    <definedName name="人40062">[8]附表5直接工程费单价表!#REF!</definedName>
    <definedName name="人40063">[15]附表4直接工程费单价表!#REF!</definedName>
    <definedName name="人40064">[15]附表4直接工程费单价表!#REF!</definedName>
    <definedName name="人40067">[8]附表5直接工程费单价表!#REF!</definedName>
    <definedName name="人40067A">[8]附表5直接工程费单价表!#REF!</definedName>
    <definedName name="人40068">[8]附表5直接工程费单价表!#REF!</definedName>
    <definedName name="人40069">[8]附表5直接工程费单价表!#REF!</definedName>
    <definedName name="人40070">[8]附表5直接工程费单价表!#REF!</definedName>
    <definedName name="人40072">[8]附表5直接工程费单价表!#REF!</definedName>
    <definedName name="人40073">[15]附表4直接工程费单价表!#REF!</definedName>
    <definedName name="人40074">[8]附表5直接工程费单价表!#REF!</definedName>
    <definedName name="人40075">[8]附表5直接工程费单价表!#REF!</definedName>
    <definedName name="人40076">[8]附表5直接工程费单价表!#REF!</definedName>
    <definedName name="人4007620">[15]附表4直接工程费单价表!#REF!</definedName>
    <definedName name="人40077">[15]附表4直接工程费单价表!#REF!</definedName>
    <definedName name="人40079">[8]附表5直接工程费单价表!#REF!</definedName>
    <definedName name="人40090">[8]附表5直接工程费单价表!#REF!</definedName>
    <definedName name="人40096">[8]附表5直接工程费单价表!#REF!</definedName>
    <definedName name="人40101">[8]附表5直接工程费单价表!#REF!</definedName>
    <definedName name="人40101A">[8]附表5直接工程费单价表!#REF!</definedName>
    <definedName name="人40101B">[8]附表5直接工程费单价表!#REF!</definedName>
    <definedName name="人40109">[8]附表5直接工程费单价表!#REF!</definedName>
    <definedName name="人40110">[8]附表5直接工程费单价表!#REF!</definedName>
    <definedName name="人40111">[8]附表5直接工程费单价表!#REF!</definedName>
    <definedName name="人40112">[8]附表5直接工程费单价表!#REF!</definedName>
    <definedName name="人40113">[8]附表5直接工程费单价表!#REF!</definedName>
    <definedName name="人40114">[8]附表5直接工程费单价表!#REF!</definedName>
    <definedName name="人40115">[8]附表5直接工程费单价表!#REF!</definedName>
    <definedName name="人40116">[8]附表5直接工程费单价表!#REF!</definedName>
    <definedName name="人40117">[8]附表5直接工程费单价表!#REF!</definedName>
    <definedName name="人40118">[8]附表5直接工程费单价表!#REF!</definedName>
    <definedName name="人40120">[8]附表5直接工程费单价表!#REF!</definedName>
    <definedName name="人40124">[8]附表5直接工程费单价表!#REF!</definedName>
    <definedName name="人40125">[8]附表5直接工程费单价表!#REF!</definedName>
    <definedName name="人40133">[15]附表4直接工程费单价表!#REF!</definedName>
    <definedName name="人40134">[8]附表5直接工程费单价表!#REF!</definedName>
    <definedName name="人40143">[8]附表5直接工程费单价表!#REF!</definedName>
    <definedName name="人40192">[15]附表4直接工程费单价表!#REF!</definedName>
    <definedName name="人40203">[15]附表4直接工程费单价表!#REF!</definedName>
    <definedName name="人40210">[15]附表4直接工程费单价表!#REF!</definedName>
    <definedName name="人40214苯">[15]附表4直接工程费单价表!#REF!</definedName>
    <definedName name="人40224">[8]附表5直接工程费单价表!#REF!</definedName>
    <definedName name="人40260">[8]附表5直接工程费单价表!#REF!</definedName>
    <definedName name="人40263">[8]附表5直接工程费单价表!#REF!</definedName>
    <definedName name="人40271">[8]附表5直接工程费单价表!#REF!</definedName>
    <definedName name="人40286">[8]附表5直接工程费单价表!#REF!</definedName>
    <definedName name="人40287">[8]附表5直接工程费单价表!#REF!</definedName>
    <definedName name="人40288">[8]附表5直接工程费单价表!#REF!</definedName>
    <definedName name="人40289">[8]附表5直接工程费单价表!#REF!</definedName>
    <definedName name="人40289A">[8]附表5直接工程费单价表!#REF!</definedName>
    <definedName name="人40306">[8]附表5直接工程费单价表!#REF!</definedName>
    <definedName name="人40306A">[8]附表5直接工程费单价表!#REF!</definedName>
    <definedName name="人40306B">[8]附表5直接工程费单价表!#REF!</definedName>
    <definedName name="人50003">[8]附表5直接工程费单价表!#REF!</definedName>
    <definedName name="人50004">[8]附表5直接工程费单价表!#REF!</definedName>
    <definedName name="人50005">[8]附表5直接工程费单价表!#REF!</definedName>
    <definedName name="人50006">[8]附表5直接工程费单价表!#REF!</definedName>
    <definedName name="人50014">[24]附表4工程费单价表!#REF!</definedName>
    <definedName name="人50045">[8]附表5直接工程费单价表!#REF!</definedName>
    <definedName name="人50046">[8]附表5直接工程费单价表!#REF!</definedName>
    <definedName name="人50049">[8]附表5直接工程费单价表!#REF!</definedName>
    <definedName name="人50050">[8]附表5直接工程费单价表!#REF!</definedName>
    <definedName name="人50064">[15]附表4直接工程费单价表!#REF!</definedName>
    <definedName name="人50067">[15]附表4直接工程费单价表!#REF!</definedName>
    <definedName name="人50113">[24]附表4工程费单价表!#REF!</definedName>
    <definedName name="人50115">[8]附表5直接工程费单价表!#REF!</definedName>
    <definedName name="人70007">[15]附表4直接工程费单价表!#REF!</definedName>
    <definedName name="人70013">[15]附表4直接工程费单价表!#REF!</definedName>
    <definedName name="人70014">[15]附表4直接工程费单价表!#REF!</definedName>
    <definedName name="人70070">[15]附表4直接工程费单价表!#REF!</definedName>
    <definedName name="人70105">[15]附表4直接工程费单价表!#REF!</definedName>
    <definedName name="人70106">[15]附表4直接工程费单价表!#REF!</definedName>
    <definedName name="人70114">[15]附表4直接工程费单价表!#REF!</definedName>
    <definedName name="人70125">[15]附表4直接工程费单价表!#REF!</definedName>
    <definedName name="人70194">[8]附表5直接工程费单价表!#REF!</definedName>
    <definedName name="人70195">[8]附表5直接工程费单价表!#REF!</definedName>
    <definedName name="人70196">[8]附表5直接工程费单价表!#REF!</definedName>
    <definedName name="人80015">[15]附表4直接工程费单价表!#REF!</definedName>
    <definedName name="人80015加800162">[15]附表4直接工程费单价表!#REF!</definedName>
    <definedName name="人80015减80016">[15]附表4直接工程费单价表!#REF!</definedName>
    <definedName name="人80023加8002410">[15]附表4直接工程费单价表!#REF!</definedName>
    <definedName name="人80033">[15]附表4直接工程费单价表!#REF!</definedName>
    <definedName name="人80034">[15]附表4直接工程费单价表!#REF!</definedName>
    <definedName name="人90013">[15]附表4直接工程费单价表!#REF!</definedName>
    <definedName name="人90014">[8]附表5直接工程费单价表!#REF!</definedName>
    <definedName name="人90017">[8]附表5直接工程费单价表!#REF!</definedName>
    <definedName name="人90017A">[8]附表5直接工程费单价表!#REF!</definedName>
    <definedName name="人90085">[8]附表5直接工程费单价表!#REF!</definedName>
    <definedName name="人90086">[8]附表5直接工程费单价表!#REF!</definedName>
    <definedName name="人90087">[8]附表5直接工程费单价表!#REF!</definedName>
    <definedName name="人90087A">[8]附表5直接工程费单价表!#REF!</definedName>
    <definedName name="人90136">[8]附表5直接工程费单价表!#REF!</definedName>
    <definedName name="人90147">[8]附表5直接工程费单价表!#REF!</definedName>
    <definedName name="人90189">[8]附表5直接工程费单价表!#REF!</definedName>
    <definedName name="人补1">[8]附表5直接工程费单价表!#REF!</definedName>
    <definedName name="人补1A">[8]附表5直接工程费单价表!#REF!</definedName>
    <definedName name="人补2">[8]附表5直接工程费单价表!#REF!</definedName>
    <definedName name="人补3">[8]附表5直接工程费单价表!#REF!</definedName>
    <definedName name="人补4">[8]附表5直接工程费单价表!#REF!</definedName>
    <definedName name="人补5">[8]附表5直接工程费单价表!#REF!</definedName>
    <definedName name="人参60432">[8]附表5直接工程费单价表!#REF!</definedName>
    <definedName name="人工1">[29]人工单价!$D$13</definedName>
    <definedName name="人工费">[34]附表2人工预算单价!#REF!</definedName>
    <definedName name="人建11_25换">[8]附表5直接工程费单价表!#REF!</definedName>
    <definedName name="人建4_10换">[8]附表5直接工程费单价表!#REF!</definedName>
    <definedName name="软管接头">[8]附表2材料价格表!#REF!</definedName>
    <definedName name="润滑油">[15]附表2材料价格计算表!#REF!</definedName>
    <definedName name="洒水汽车6000L以内">[8]附表3机械台班!#REF!</definedName>
    <definedName name="三盘三通φ225×200×355">[8]附表2材料价格表!#REF!</definedName>
    <definedName name="三盘三通φ250×200×200">[8]附表2材料价格表!#REF!</definedName>
    <definedName name="三盘三通φ315×160×250">[8]附表2材料价格表!#REF!</definedName>
    <definedName name="三盘三通φ315×200×225">[8]附表2材料价格表!#REF!</definedName>
    <definedName name="三盘三通φ315×200×250">[8]附表2材料价格表!#REF!</definedName>
    <definedName name="三盘三通φ315×200×315">[8]附表2材料价格表!#REF!</definedName>
    <definedName name="三盘三通φ355×160×225">[8]附表2材料价格表!#REF!</definedName>
    <definedName name="三盘三通φ355×160×315">[8]附表2材料价格表!#REF!</definedName>
    <definedName name="三盘三通φ355×200×225">[8]附表2材料价格表!#REF!</definedName>
    <definedName name="三盘三通φ355×200×315">[8]附表2材料价格表!#REF!</definedName>
    <definedName name="三盘三通φ355×200×400">[8]附表2材料价格表!#REF!</definedName>
    <definedName name="三盘三通φ355×400×355">[8]附表2材料价格表!#REF!</definedName>
    <definedName name="三盘三通φ400×200×225">[8]附表2材料价格表!#REF!</definedName>
    <definedName name="三盘三通φ400×200×355">[8]附表2材料价格表!#REF!</definedName>
    <definedName name="三盘三通φ400×500×400">[8]附表2材料价格表!#REF!</definedName>
    <definedName name="三盘三通φ500×500×500">[8]附表2材料价格表!#REF!</definedName>
    <definedName name="三盘三通φ80×80×80">[8]附表2材料价格表!#REF!</definedName>
    <definedName name="三通φ160×180×160">[8]附表2材料价格表!#REF!</definedName>
    <definedName name="三通φ180×180×160">[8]附表2材料价格表!#REF!</definedName>
    <definedName name="三通φ180×180×90">[8]附表2材料价格表!#REF!</definedName>
    <definedName name="沙枣">[15]附表2材料价格计算表!#REF!</definedName>
    <definedName name="砂浆">[8]附表5直接工程费单价表!#REF!</definedName>
    <definedName name="砂浆M10">[35]附表4砼、沙浆费计算表!$M$12</definedName>
    <definedName name="砂浆M5">[36]附表4砼、沙浆费计算表!$M$10</definedName>
    <definedName name="砂浆M7.5">[36]附表4砼、沙浆费计算表!$M$11</definedName>
    <definedName name="砂浆库">[37]砼、砂浆半成品预算表!$A$6:$K$36</definedName>
    <definedName name="石棉织布">[15]附表2材料价格计算表!#REF!</definedName>
    <definedName name="石屑">[8]附表2材料价格表!#REF!</definedName>
    <definedName name="手扶式拖拉机">[26]机械汇总!$K$20</definedName>
    <definedName name="竖管">[8]附表2材料价格表!#REF!</definedName>
    <definedName name="竖管80_150">[8]附表2材料价格表!#REF!</definedName>
    <definedName name="数量">'[22]#REF'!$D$2</definedName>
    <definedName name="双" hidden="1">{"'现金流量表（全部投资）'!$B$4:$P$23"}</definedName>
    <definedName name="双承PVC塑管φ110×3.2×9000">[8]附表2材料价格表!#REF!</definedName>
    <definedName name="双承PVC塑管φ125×3.7×9000">[8]附表2材料价格表!#REF!</definedName>
    <definedName name="双承PVC塑管φ160×4.7×9000">[8]附表2材料价格表!#REF!</definedName>
    <definedName name="双承PVC塑管φ200×5.9×10000">[8]附表2材料价格表!#REF!</definedName>
    <definedName name="双承PVC塑管φ200×5.9×9000">[8]附表2材料价格表!#REF!</definedName>
    <definedName name="双承PVC塑管φ225×6.6×10000">[8]附表2材料价格表!#REF!</definedName>
    <definedName name="双承PVC塑管φ250×7.3×10000">[8]附表2材料价格表!#REF!</definedName>
    <definedName name="双承PVC塑管φ315×9.2×10000">[8]附表2材料价格表!#REF!</definedName>
    <definedName name="双承PVC塑管φ355×10.4×10000">[8]附表2材料价格表!#REF!</definedName>
    <definedName name="双承PVC塑管φ400×11.7×10000">[8]附表2材料价格表!#REF!</definedName>
    <definedName name="双承PVC塑管φ500×14.6×10000">[8]附表2材料价格表!#REF!</definedName>
    <definedName name="双承PVC塑管φ90×2.8×9000">[8]附表2材料价格表!#REF!</definedName>
    <definedName name="双法兰短管">[8]附表2材料价格表!#REF!</definedName>
    <definedName name="双法兰空气阀">[8]附表2材料价格表!#REF!</definedName>
    <definedName name="双面刨床">[8]附表3机械台班!#REF!</definedName>
    <definedName name="双盘短管φ315×600">[8]附表2材料价格表!#REF!</definedName>
    <definedName name="双盘短管φ315×600、45">[8]附表2材料价格表!#REF!</definedName>
    <definedName name="双盘短管φ400×600">[8]附表2材料价格表!#REF!</definedName>
    <definedName name="双盘短管φ400×600、30">[8]附表2材料价格表!#REF!</definedName>
    <definedName name="双盘短管φ500×600">[8]附表2材料价格表!#REF!</definedName>
    <definedName name="双盘弯头φ200×200">[8]附表2材料价格表!#REF!</definedName>
    <definedName name="双盘弯头φ225×160">[8]附表2材料价格表!#REF!</definedName>
    <definedName name="双盘弯头φ225×200">[8]附表2材料价格表!#REF!</definedName>
    <definedName name="双盘弯头φ250×160">[8]附表2材料价格表!#REF!</definedName>
    <definedName name="双盘弯头φ250×200">[8]附表2材料价格表!#REF!</definedName>
    <definedName name="水泵机组250QJ100_270_15">[8]附表2材料价格表!#REF!</definedName>
    <definedName name="水泵机组250QJ80_320_16">[8]附表2材料价格表!#REF!</definedName>
    <definedName name="水泵机组IS80_50_250">[8]附表2材料价格表!#REF!</definedName>
    <definedName name="水表">[8]附表2材料价格表!#REF!</definedName>
    <definedName name="水泥">[8]附表2材料价格表!#REF!</definedName>
    <definedName name="水泥32.5">'[24]附表2 材料价格表'!#REF!</definedName>
    <definedName name="水泥电杆￠190_12m">[8]附表2材料价格表!#REF!</definedName>
    <definedName name="水泥电杆79米">[15]附表2材料价格计算表!#REF!</definedName>
    <definedName name="水泥电杆911米">[15]附表2材料价格计算表!#REF!</definedName>
    <definedName name="四盘四通φ315×200×400×355">[8]附表2材料价格表!#REF!</definedName>
    <definedName name="四盘四通φ400×355×355×200">[8]附表2材料价格表!#REF!</definedName>
    <definedName name="四盘四通φ400×500×200×400">[8]附表2材料价格表!#REF!</definedName>
    <definedName name="四通φ180×90×180×90">[8]附表2材料价格表!#REF!</definedName>
    <definedName name="塑料软管">[15]附表2材料价格计算表!#REF!</definedName>
    <definedName name="碎石30mm">[8]附表2材料价格表!#REF!</definedName>
    <definedName name="碎石4">'[26]表3-1直接费预算表达式1'!$D$13</definedName>
    <definedName name="碎石40mm">[8]附表2材料价格表!#REF!</definedName>
    <definedName name="碎石50mm">[8]附表2材料价格表!#REF!</definedName>
    <definedName name="塔式起重机6t">[8]附表3机械台班!#REF!</definedName>
    <definedName name="摊铺机TX150">[8]附表3机械台班!#REF!</definedName>
    <definedName name="铁横担_∠63×6×1500">[8]附表2材料价格表!#REF!</definedName>
    <definedName name="铁横担_∠8×8×1700">[8]附表2材料价格表!#REF!</definedName>
    <definedName name="铁横担∠8×8×1700">[8]附表2材料价格表!#REF!</definedName>
    <definedName name="铁横担L6361500">[15]附表2材料价格计算表!#REF!</definedName>
    <definedName name="铁横担L636800">[15]附表2材料价格计算表!#REF!</definedName>
    <definedName name="铁横担L8081700">[15]附表2材料价格计算表!#REF!</definedName>
    <definedName name="铁丝_综合">[8]附表2材料价格表!#REF!</definedName>
    <definedName name="铁丝10">[8]附表2材料价格表!#REF!</definedName>
    <definedName name="铁丝12">[8]附表2材料价格表!#REF!</definedName>
    <definedName name="铁丝14">[8]附表2材料价格表!#REF!</definedName>
    <definedName name="铁丝16">[8]附表2材料价格表!#REF!</definedName>
    <definedName name="铁丝20">[8]附表2材料价格表!#REF!</definedName>
    <definedName name="铁丝22">[8]附表2材料价格表!#REF!</definedName>
    <definedName name="铁丝8">[8]附表2材料价格表!#REF!</definedName>
    <definedName name="砼C10M2">'[26]表3-8'!$N$7</definedName>
    <definedName name="砼C15">[30]单位估价!#REF!</definedName>
    <definedName name="砼C20">[38]附表4砼、沙浆费计算表!$M$9</definedName>
    <definedName name="砼C20碎2">'[26]表3-8'!$N$9</definedName>
    <definedName name="砼C30M2">'[26]表3-8'!$N$17</definedName>
    <definedName name="砼管1000">'[24]附表2 材料价格表'!#REF!</definedName>
    <definedName name="砼管1500">'[24]附表2 材料价格表'!#REF!</definedName>
    <definedName name="铜电焊条">[8]附表2材料价格表!#REF!</definedName>
    <definedName name="土地平整">[27]表3工程施工费表!$I$8</definedName>
    <definedName name="推土机103kw">[8]附表3机械台班!#REF!</definedName>
    <definedName name="推土机55kw">[8]附表3机械台班!#REF!</definedName>
    <definedName name="推土机88kw">[8]附表3机械台班!#REF!</definedName>
    <definedName name="推土机89kw">[8]附表3机械台班!#REF!</definedName>
    <definedName name="拖拉机55kw">[8]附表3机械台班!#REF!</definedName>
    <definedName name="拖拉机履带式功率59kw">[26]机械汇总!$K$16</definedName>
    <definedName name="拖拉机履带式功率74kw">[26]机械汇总!$K$18</definedName>
    <definedName name="挖掘机1m3">[8]附表3机械台班!#REF!</definedName>
    <definedName name="蛙式打夯机2.8k">[8]附表3机械台班!#REF!</definedName>
    <definedName name="蛙式打夯机功率2.8kw">[26]机械汇总!$K$30</definedName>
    <definedName name="弯头Dg120">[8]附表2材料价格表!#REF!</definedName>
    <definedName name="弯头Dg160">[8]附表2材料价格表!#REF!</definedName>
    <definedName name="弯头Dg180">[8]附表2材料价格表!#REF!</definedName>
    <definedName name="弯头Dg90">[8]附表2材料价格表!#REF!</definedName>
    <definedName name="弯头φ110">[8]附表2材料价格表!#REF!</definedName>
    <definedName name="弯头φ120_90度">[8]附表2材料价格表!#REF!</definedName>
    <definedName name="弯头φ140_90度">[8]附表2材料价格表!#REF!</definedName>
    <definedName name="弯头φ160">[8]附表2材料价格表!#REF!</definedName>
    <definedName name="弯头φ160_90度">[8]附表2材料价格表!#REF!</definedName>
    <definedName name="弯头φ180">[8]附表2材料价格表!#REF!</definedName>
    <definedName name="弯头φ90">[8]附表2材料价格表!#REF!</definedName>
    <definedName name="碗头挂板W_7B">[8]附表2材料价格表!#REF!</definedName>
    <definedName name="万元">'[22]#REF'!$H$2</definedName>
    <definedName name="桅杆起重机10t">[26]机械汇总!$K$102</definedName>
    <definedName name="线夹">[8]附表2材料价格表!#REF!</definedName>
    <definedName name="橡胶绝缘线">[15]附表2材料价格计算表!#REF!</definedName>
    <definedName name="橡胶石棉板">[8]附表2材料价格表!#REF!</definedName>
    <definedName name="橡胶止水圈_1000">[8]附表2材料价格表!#REF!</definedName>
    <definedName name="橡胶止水圈_600">[8]附表2材料价格表!#REF!</definedName>
    <definedName name="橡胶止水圈DN1000">[26]材价汇!$D$47</definedName>
    <definedName name="橡胶止水圈DN400">[26]材价汇!$D$44</definedName>
    <definedName name="橡胶止水圈DN500">[26]材价汇!$D$45</definedName>
    <definedName name="橡胶止水圈DN600">[15]附表2材料价格计算表!#REF!</definedName>
    <definedName name="橡胶止水圈DN800">[26]材价汇!$D$46</definedName>
    <definedName name="橡皮绝缘线">[15]附表2材料价格计算表!#REF!</definedName>
    <definedName name="楔形线夹_NX_2">[8]附表2材料价格表!#REF!</definedName>
    <definedName name="楔形线夹NX_1">[8]附表2材料价格表!#REF!</definedName>
    <definedName name="楔形线夹NX_2">[8]附表2材料价格表!#REF!</definedName>
    <definedName name="楔型线夹NX2">[15]附表2材料价格计算表!#REF!</definedName>
    <definedName name="泄水阀">[8]附表2材料价格表!#REF!</definedName>
    <definedName name="泄水阀φ120">[8]附表2材料价格表!#REF!</definedName>
    <definedName name="泄水阀φ140">[8]附表2材料价格表!#REF!</definedName>
    <definedName name="泄水阀φ160">[8]附表2材料价格表!#REF!</definedName>
    <definedName name="型钢剪断机13kw">[8]附表3机械台班!#REF!</definedName>
    <definedName name="性别">[32]二级代码!$A$2:$A$4</definedName>
    <definedName name="悬式瓷瓶XP_7">[8]附表2材料价格表!#REF!</definedName>
    <definedName name="悬式绝缘子_X_4.5">[8]附表2材料价格表!#REF!</definedName>
    <definedName name="悬式绝缘子X_4.5">[8]附表2材料价格表!#REF!</definedName>
    <definedName name="悬式绝缘子X4.5">[15]附表2材料价格计算表!#REF!</definedName>
    <definedName name="压力表">[8]附表2材料价格表!#REF!</definedName>
    <definedName name="压力表0.6MPa">[8]附表2材料价格表!#REF!</definedName>
    <definedName name="压力表弯管φ16">[8]附表2材料价格表!#REF!</definedName>
    <definedName name="羊脚碾5_7t">[8]附表3机械台班!#REF!</definedName>
    <definedName name="羊脚碾8_12t">[8]附表3机械台班!#REF!</definedName>
    <definedName name="杨树">[8]附表2材料价格表!#REF!</definedName>
    <definedName name="摇臂钻床规格φ20m35mm">[26]机械汇总!$K$136</definedName>
    <definedName name="乙二胺">[8]附表2材料价格表!#REF!</definedName>
    <definedName name="乙类">#N/A</definedName>
    <definedName name="乙炔气">[8]附表2材料价格表!#REF!</definedName>
    <definedName name="油浸石棉盘根250℃">[15]附表2材料价格计算表!#REF!</definedName>
    <definedName name="油毛毡">[8]附表2材料价格表!#REF!</definedName>
    <definedName name="油毡">[15]附表2材料价格计算表!#REF!</definedName>
    <definedName name="与之">[39]单位估价!#REF!</definedName>
    <definedName name="预算价格">[40]附表2!#REF!</definedName>
    <definedName name="预制砼柱">[30]单位估价!#REF!</definedName>
    <definedName name="圆盘锯">[8]附表3机械台班!#REF!</definedName>
    <definedName name="闸阀">[8]附表2材料价格表!#REF!</definedName>
    <definedName name="闸阀110">[8]附表2材料价格表!#REF!</definedName>
    <definedName name="闸阀Dg120">[8]附表2材料价格表!#REF!</definedName>
    <definedName name="闸阀Dg160">[8]附表2材料价格表!#REF!</definedName>
    <definedName name="闸阀Dg180">[8]附表2材料价格表!#REF!</definedName>
    <definedName name="闸阀Dg90">[8]附表2材料价格表!#REF!</definedName>
    <definedName name="闸阀φ120">[8]附表2材料价格表!#REF!</definedName>
    <definedName name="闸阀φ140">[8]附表2材料价格表!#REF!</definedName>
    <definedName name="闸阀φ160">[8]附表2材料价格表!#REF!</definedName>
    <definedName name="闸阀φ180">[8]附表2材料价格表!#REF!</definedName>
    <definedName name="闸阀φ200">[8]附表2材料价格表!#REF!</definedName>
    <definedName name="闸阀φ225">[8]附表2材料价格表!#REF!</definedName>
    <definedName name="闸阀φ250">[8]附表2材料价格表!#REF!</definedName>
    <definedName name="闸阀φ315">[8]附表2材料价格表!#REF!</definedName>
    <definedName name="闸阀φ355">[8]附表2材料价格表!#REF!</definedName>
    <definedName name="闸阀φ400">[8]附表2材料价格表!#REF!</definedName>
    <definedName name="闸阀φ80">[8]附表2材料价格表!#REF!</definedName>
    <definedName name="闸阀φ90">[8]附表2材料价格表!#REF!</definedName>
    <definedName name="闸门0.3">[41]设备!#REF!</definedName>
    <definedName name="闸门0.4">[41]设备!#REF!</definedName>
    <definedName name="闸门0.5">[41]设备!#REF!</definedName>
    <definedName name="闸门0.6">[41]设备!#REF!</definedName>
    <definedName name="粘土">[8]附表2材料价格表!#REF!</definedName>
    <definedName name="粘土球">[8]附表2材料价格表!#REF!</definedName>
    <definedName name="针式瓶P_20T">[8]附表2材料价格表!#REF!</definedName>
    <definedName name="支架φ33×1500">[8]附表2材料价格表!#REF!</definedName>
    <definedName name="直角挂板Z_7">[8]附表2材料价格表!#REF!</definedName>
    <definedName name="直流电焊机30kVA">[26]机械汇总!$K$120</definedName>
    <definedName name="止回阀φ120">[8]附表2材料价格表!#REF!</definedName>
    <definedName name="止回阀φ140">[8]附表2材料价格表!#REF!</definedName>
    <definedName name="止回阀φ160">[8]附表2材料价格表!#REF!</definedName>
    <definedName name="中">#N/A</definedName>
    <definedName name="砖">[8]附表2材料价格表!#REF!</definedName>
    <definedName name="紫铜片厚15mm">[8]附表2材料价格表!#REF!</definedName>
    <definedName name="自动化">[42]新定额单价!$A$190</definedName>
    <definedName name="自卸汽车8t">[8]附表3机械台班!#REF!</definedName>
    <definedName name="自行式平地机118kw">[26]机械汇总!$K$22</definedName>
    <definedName name="自行式平地机120kw以内">[8]附表3机械台班!#REF!</definedName>
    <definedName name="钻杆">[15]附表2材料价格计算表!#REF!</definedName>
    <definedName name="aa">#REF!</definedName>
    <definedName name="kl">#REF!</definedName>
    <definedName name="Prix_SMC">Prix_SMC</definedName>
    <definedName name="q">#REF!</definedName>
    <definedName name="solar_ratio">'[44]POWER ASSUMPTIONS'!$H$7</definedName>
    <definedName name="w">#REF!</definedName>
    <definedName name="x">#REF!</definedName>
    <definedName name="z">#REF!</definedName>
    <definedName name="Z_D416CCE0_90DA_11D2_8B33_444553540000_.wvu.PrintTitles" hidden="1">#REF!</definedName>
    <definedName name="Z_E7D01C20_B8FC_11D1_9E4F_B5D6E120E308_.wvu.PrintTitles" hidden="1">#REF!</definedName>
    <definedName name="安装单价">#REF!</definedName>
    <definedName name="安装工程机械系数">#REF!</definedName>
    <definedName name="安装工程量">#REF!</definedName>
    <definedName name="变频振捣器4.5kw">#REF!</definedName>
    <definedName name="材井">#REF!</definedName>
    <definedName name="插入式振捣器2.2kw">#REF!</definedName>
    <definedName name="拆迁补偿费">#REF!</definedName>
    <definedName name="导火线">#REF!</definedName>
    <definedName name="道路影响投资">#REF!</definedName>
    <definedName name="电气设备调差系数">#REF!</definedName>
    <definedName name="电石">#REF!</definedName>
    <definedName name="镀锌钢管">#REF!</definedName>
    <definedName name="对焊机电弧150kvA">#REF!</definedName>
    <definedName name="钢筋">#REF!</definedName>
    <definedName name="钢筋调直机14kw">#REF!</definedName>
    <definedName name="钢筋切断机10kw">#REF!</definedName>
    <definedName name="钢筋弯曲机40mm">#REF!</definedName>
    <definedName name="工">#REF!</definedName>
    <definedName name="工程量调整系数">#REF!</definedName>
    <definedName name="工程量清单">#REF!</definedName>
    <definedName name="关键">#REF!</definedName>
    <definedName name="灌渠影响投资">#REF!</definedName>
    <definedName name="合金钻头">#REF!</definedName>
    <definedName name="恢复认得">#REF!,#REF!</definedName>
    <definedName name="汇总表">#REF!</definedName>
    <definedName name="机井">#REF!</definedName>
    <definedName name="机械调差系数">#REF!</definedName>
    <definedName name="机械库">#REF!</definedName>
    <definedName name="机械库1">#REF!</definedName>
    <definedName name="交流电焊机30">#REF!</definedName>
    <definedName name="胶轮架子车">#REF!</definedName>
    <definedName name="卷板机">#REF!</definedName>
    <definedName name="卷扬机5t">#REF!</definedName>
    <definedName name="空心钢">#REF!</definedName>
    <definedName name="控制价">#REF!</definedName>
    <definedName name="拉模">#REF!</definedName>
    <definedName name="雷管">#REF!</definedName>
    <definedName name="离心式水泵7kw">#REF!</definedName>
    <definedName name="离心水泵17kw">#REF!</definedName>
    <definedName name="离心水泵55kw">#REF!</definedName>
    <definedName name="沥青">#REF!</definedName>
    <definedName name="龙门式起重机10">#REF!</definedName>
    <definedName name="路措施费南">#REF!</definedName>
    <definedName name="路间接费南">#REF!</definedName>
    <definedName name="履带起重机10t">#REF!</definedName>
    <definedName name="轮胎起重机16t">#REF!</definedName>
    <definedName name="门式起重机25">#REF!</definedName>
    <definedName name="门座式起重机高架">#REF!</definedName>
    <definedName name="平板挂车40t">#REF!</definedName>
    <definedName name="起重设备调差系数">#REF!</definedName>
    <definedName name="汽车起重机5t">#REF!</definedName>
    <definedName name="汽车起重机8t">#REF!</definedName>
    <definedName name="汽车拖头40t">#REF!</definedName>
    <definedName name="桥式起重机10t">#REF!</definedName>
    <definedName name="设计费">#REF!</definedName>
    <definedName name="生产安置平衡">#REF!</definedName>
    <definedName name="水措施费南">#REF!</definedName>
    <definedName name="水间接费南">#REF!</definedName>
    <definedName name="水力机械调差系数">#REF!</definedName>
    <definedName name="水泥325">#REF!</definedName>
    <definedName name="水泥425">#REF!</definedName>
    <definedName name="水直接工程费南">#REF!</definedName>
    <definedName name="思想">#REF!</definedName>
    <definedName name="塔式起重机10t">#REF!</definedName>
    <definedName name="塔式起重机25t">#REF!</definedName>
    <definedName name="砼吊罐1">#REF!</definedName>
    <definedName name="砼搅拌机0.4">#REF!</definedName>
    <definedName name="土措施费南">#REF!</definedName>
    <definedName name="土间接费南">#REF!</definedName>
    <definedName name="土建单价">#REF!</definedName>
    <definedName name="土建费率">#REF!</definedName>
    <definedName name="土建工程量">#REF!</definedName>
    <definedName name="土直接工程费南">#REF!</definedName>
    <definedName name="推土机59kw">#REF!</definedName>
    <definedName name="推土机74kw">#REF!</definedName>
    <definedName name="拖拉机59KW">#REF!</definedName>
    <definedName name="拖拉机74kw">#REF!</definedName>
    <definedName name="挖掘机1.0油动">#REF!</definedName>
    <definedName name="蛙式打夯机2.8KW">#REF!</definedName>
    <definedName name="系数1">#REF!</definedName>
    <definedName name="系数3">#REF!</definedName>
    <definedName name="新年">#REF!</definedName>
    <definedName name="压力钢管">#REF!</definedName>
    <definedName name="压力钢管调差系数">#REF!</definedName>
    <definedName name="羊脚碾7T">#REF!</definedName>
    <definedName name="原木">#REF!</definedName>
    <definedName name="载重汽车10t">#REF!</definedName>
    <definedName name="载重汽车5t">#REF!</definedName>
    <definedName name="闸墩21_21.9m接高200_砼">#REF!</definedName>
    <definedName name="炸药">#REF!</definedName>
    <definedName name="直流电焊机30">#REF!</definedName>
    <definedName name="中粗砂">#REF!</definedName>
    <definedName name="主1">#REF!</definedName>
    <definedName name="自卸汽车5t">#REF!</definedName>
    <definedName name="组合钢模">#REF!</definedName>
    <definedName name="表">#REF!</definedName>
    <definedName name="__PA7">'[17]SW-TEO'!#REF!</definedName>
    <definedName name="__PA8">'[17]SW-TEO'!#REF!</definedName>
    <definedName name="__PD1">'[17]SW-TEO'!#REF!</definedName>
    <definedName name="__PE12">'[17]SW-TEO'!#REF!</definedName>
    <definedName name="__PE13">'[17]SW-TEO'!#REF!</definedName>
    <definedName name="__PE20">[45]附表2!#REF!</definedName>
    <definedName name="__PE40">[45]附表2!#REF!</definedName>
    <definedName name="__PE6">'[17]SW-TEO'!#REF!</definedName>
    <definedName name="__PE7">'[17]SW-TEO'!#REF!</definedName>
    <definedName name="__PE8">'[17]SW-TEO'!#REF!</definedName>
    <definedName name="__PE9">'[17]SW-TEO'!#REF!</definedName>
    <definedName name="__PH1">'[17]SW-TEO'!#REF!</definedName>
    <definedName name="__PI1">'[17]SW-TEO'!#REF!</definedName>
    <definedName name="__PK1">'[17]SW-TEO'!#REF!</definedName>
    <definedName name="__PK3">'[17]SW-TEO'!#REF!</definedName>
    <definedName name="__PVC11008">[45]附表2!#REF!</definedName>
    <definedName name="__PVC16008">[45]附表2!#REF!</definedName>
    <definedName name="__PVC20008">[45]附表2!#REF!</definedName>
    <definedName name="__PVC25008">[45]附表2!#REF!</definedName>
    <definedName name="__PVC31508">[45]附表2!#REF!</definedName>
    <definedName name="__PVC9006">[45]附表2!#REF!</definedName>
    <definedName name="__PVC9008">[45]附表2!#REF!</definedName>
    <definedName name="多">[46]单价表!#REF!</definedName>
    <definedName name="___PA7">'[17]SW-TEO'!#REF!</definedName>
    <definedName name="___PA8">'[17]SW-TEO'!#REF!</definedName>
    <definedName name="___PD1">'[17]SW-TEO'!#REF!</definedName>
    <definedName name="___PE12">'[17]SW-TEO'!#REF!</definedName>
    <definedName name="___PE13">'[17]SW-TEO'!#REF!</definedName>
    <definedName name="___PE6">'[17]SW-TEO'!#REF!</definedName>
    <definedName name="___PE7">'[17]SW-TEO'!#REF!</definedName>
    <definedName name="___PE8">'[17]SW-TEO'!#REF!</definedName>
    <definedName name="___PE9">'[17]SW-TEO'!#REF!</definedName>
    <definedName name="___PH1">'[17]SW-TEO'!#REF!</definedName>
    <definedName name="___PI1">'[17]SW-TEO'!#REF!</definedName>
    <definedName name="___PK1">'[17]SW-TEO'!#REF!</definedName>
    <definedName name="___PK3">'[17]SW-TEO'!#REF!</definedName>
    <definedName name="_xlnm.Print_Titles" hidden="1">#REF!</definedName>
    <definedName name="heji">#REF!</definedName>
    <definedName name="标段">#REF!</definedName>
    <definedName name="顶棚">#REF!</definedName>
    <definedName name="分土方1">#REF!</definedName>
    <definedName name="观景台土方">#REF!</definedName>
    <definedName name="建筑">#REF!</definedName>
    <definedName name="建筑小品">#REF!</definedName>
    <definedName name="六盘山">#REF!</definedName>
    <definedName name="茅草亭">#REF!</definedName>
    <definedName name="铺装">#REF!</definedName>
    <definedName name="亭">#REF!</definedName>
    <definedName name="亭面">#REF!</definedName>
    <definedName name="土方">#REF!</definedName>
    <definedName name="我">#REF!</definedName>
    <definedName name="小品">#REF!</definedName>
    <definedName name="园林小品">#REF!</definedName>
    <definedName name="综合估算2">#REF!</definedName>
    <definedName name="综合估算表">#REF!</definedName>
    <definedName name="开挖">[43]新定额单价!#REF!</definedName>
    <definedName name="Module.Prix_SMC">Module.Prix_SMC</definedName>
    <definedName name="___PE20">[47]附表2!#REF!</definedName>
    <definedName name="___PE40">[47]附表2!#REF!</definedName>
    <definedName name="___PVC11008">[47]附表2!#REF!</definedName>
    <definedName name="___PVC16008">[47]附表2!#REF!</definedName>
    <definedName name="___PVC20008">[47]附表2!#REF!</definedName>
    <definedName name="___PVC25008">[47]附表2!#REF!</definedName>
    <definedName name="___PVC31508">[47]附表2!#REF!</definedName>
    <definedName name="___PVC9006">[47]附表2!#REF!</definedName>
    <definedName name="___PVC9008">[47]附表2!#REF!</definedName>
    <definedName name="__________PVC16008">[48]次要材料预算价格!#REF!</definedName>
    <definedName name="_1单元">#REF!</definedName>
    <definedName name="_2单元">#REF!</definedName>
    <definedName name="____PA7">'[17]SW-TEO'!#REF!</definedName>
    <definedName name="____PA8">'[17]SW-TEO'!#REF!</definedName>
    <definedName name="____PD1">'[17]SW-TEO'!#REF!</definedName>
    <definedName name="____PE12">'[17]SW-TEO'!#REF!</definedName>
    <definedName name="____PE13">'[17]SW-TEO'!#REF!</definedName>
    <definedName name="____PE6">'[17]SW-TEO'!#REF!</definedName>
    <definedName name="____PE7">'[17]SW-TEO'!#REF!</definedName>
    <definedName name="____PE8">'[17]SW-TEO'!#REF!</definedName>
    <definedName name="____PE9">'[17]SW-TEO'!#REF!</definedName>
    <definedName name="____PH1">'[17]SW-TEO'!#REF!</definedName>
    <definedName name="____PI1">'[17]SW-TEO'!#REF!</definedName>
    <definedName name="____PK1">'[17]SW-TEO'!#REF!</definedName>
    <definedName name="____PK3">'[17]SW-TEO'!#REF!</definedName>
    <definedName name="汇总">#REF!</definedName>
    <definedName name="机电安装111" hidden="1">#REF!</definedName>
    <definedName name="_____PA7">'[17]SW-TEO'!#REF!</definedName>
    <definedName name="_____PA8">'[17]SW-TEO'!#REF!</definedName>
    <definedName name="_____PD1">'[17]SW-TEO'!#REF!</definedName>
    <definedName name="_____PE12">'[17]SW-TEO'!#REF!</definedName>
    <definedName name="_____PE13">'[17]SW-TEO'!#REF!</definedName>
    <definedName name="____PE20">[49]附表2!#REF!</definedName>
    <definedName name="____PE40">[49]附表2!#REF!</definedName>
    <definedName name="_____PE6">'[17]SW-TEO'!#REF!</definedName>
    <definedName name="_____PE7">'[17]SW-TEO'!#REF!</definedName>
    <definedName name="_____PE8">'[17]SW-TEO'!#REF!</definedName>
    <definedName name="_____PE9">'[17]SW-TEO'!#REF!</definedName>
    <definedName name="_____PH1">'[17]SW-TEO'!#REF!</definedName>
    <definedName name="_____PI1">'[17]SW-TEO'!#REF!</definedName>
    <definedName name="_____PK1">'[17]SW-TEO'!#REF!</definedName>
    <definedName name="_____PK3">'[17]SW-TEO'!#REF!</definedName>
    <definedName name="____PVC11008">[49]附表2!#REF!</definedName>
    <definedName name="____PVC16008">[49]附表2!#REF!</definedName>
    <definedName name="____PVC20008">[49]附表2!#REF!</definedName>
    <definedName name="____PVC25008">[49]附表2!#REF!</definedName>
    <definedName name="____PVC31508">[49]附表2!#REF!</definedName>
    <definedName name="____PVC9006">[49]附表2!#REF!</definedName>
    <definedName name="____PVC9008">[49]附表2!#REF!</definedName>
    <definedName name="管" hidden="1">#REF!</definedName>
    <definedName name="管件供货统计" hidden="1">#REF!</definedName>
    <definedName name="世行项目预算" hidden="1">#REF!</definedName>
    <definedName name="纤细估算" hidden="1">#REF!</definedName>
    <definedName name="______PA7">'[17]SW-TEO'!#REF!</definedName>
    <definedName name="______PA8">'[17]SW-TEO'!#REF!</definedName>
    <definedName name="______PD1">'[17]SW-TEO'!#REF!</definedName>
    <definedName name="______PE12">'[17]SW-TEO'!#REF!</definedName>
    <definedName name="______PE13">'[17]SW-TEO'!#REF!</definedName>
    <definedName name="_____PE20">[49]附表2!#REF!</definedName>
    <definedName name="_____PE40">[49]附表2!#REF!</definedName>
    <definedName name="______PE6">'[17]SW-TEO'!#REF!</definedName>
    <definedName name="______PE7">'[17]SW-TEO'!#REF!</definedName>
    <definedName name="______PE8">'[17]SW-TEO'!#REF!</definedName>
    <definedName name="______PE9">'[17]SW-TEO'!#REF!</definedName>
    <definedName name="______PH1">'[17]SW-TEO'!#REF!</definedName>
    <definedName name="______PI1">'[17]SW-TEO'!#REF!</definedName>
    <definedName name="______PK1">'[17]SW-TEO'!#REF!</definedName>
    <definedName name="______PK3">'[17]SW-TEO'!#REF!</definedName>
    <definedName name="_____PVC11008">[49]附表2!#REF!</definedName>
    <definedName name="_____PVC16008">[49]附表2!#REF!</definedName>
    <definedName name="_____PVC20008">[49]附表2!#REF!</definedName>
    <definedName name="_____PVC25008">[49]附表2!#REF!</definedName>
    <definedName name="_____PVC31508">[49]附表2!#REF!</definedName>
    <definedName name="_____PVC9006">[49]附表2!#REF!</definedName>
    <definedName name="_____PVC9008">[49]附表2!#REF!</definedName>
    <definedName name="_______PA7">'[17]SW-TEO'!#REF!</definedName>
    <definedName name="_______PA8">'[17]SW-TEO'!#REF!</definedName>
    <definedName name="_______PD1">'[17]SW-TEO'!#REF!</definedName>
    <definedName name="_______PE12">'[17]SW-TEO'!#REF!</definedName>
    <definedName name="_______PE13">'[17]SW-TEO'!#REF!</definedName>
    <definedName name="______PE20">[49]附表2!#REF!</definedName>
    <definedName name="______PE40">[49]附表2!#REF!</definedName>
    <definedName name="_______PE6">'[17]SW-TEO'!#REF!</definedName>
    <definedName name="_______PE7">'[17]SW-TEO'!#REF!</definedName>
    <definedName name="_______PE8">'[17]SW-TEO'!#REF!</definedName>
    <definedName name="_______PE9">'[17]SW-TEO'!#REF!</definedName>
    <definedName name="_______PH1">'[17]SW-TEO'!#REF!</definedName>
    <definedName name="_______PI1">'[17]SW-TEO'!#REF!</definedName>
    <definedName name="_______PK1">'[17]SW-TEO'!#REF!</definedName>
    <definedName name="_______PK3">'[17]SW-TEO'!#REF!</definedName>
    <definedName name="______PVC11008">[49]附表2!#REF!</definedName>
    <definedName name="______PVC16008">[49]附表2!#REF!</definedName>
    <definedName name="______PVC20008">[49]附表2!#REF!</definedName>
    <definedName name="______PVC25008">[49]附表2!#REF!</definedName>
    <definedName name="______PVC31508">[49]附表2!#REF!</definedName>
    <definedName name="______PVC9006">[49]附表2!#REF!</definedName>
    <definedName name="______PVC9008">[49]附表2!#REF!</definedName>
    <definedName name="________PA7">'[17]SW-TEO'!#REF!</definedName>
    <definedName name="________PA8">'[17]SW-TEO'!#REF!</definedName>
    <definedName name="________PD1">'[17]SW-TEO'!#REF!</definedName>
    <definedName name="________PE12">'[17]SW-TEO'!#REF!</definedName>
    <definedName name="________PE13">'[17]SW-TEO'!#REF!</definedName>
    <definedName name="________PE20">[52]附表2!#REF!</definedName>
    <definedName name="_______PE40">[52]附表2!#REF!</definedName>
    <definedName name="________PE6">'[17]SW-TEO'!#REF!</definedName>
    <definedName name="________PE7">'[17]SW-TEO'!#REF!</definedName>
    <definedName name="________PE8">'[17]SW-TEO'!#REF!</definedName>
    <definedName name="________PE9">'[17]SW-TEO'!#REF!</definedName>
    <definedName name="________PH1">'[17]SW-TEO'!#REF!</definedName>
    <definedName name="________PI1">'[17]SW-TEO'!#REF!</definedName>
    <definedName name="________PK1">'[17]SW-TEO'!#REF!</definedName>
    <definedName name="________PK3">'[17]SW-TEO'!#REF!</definedName>
    <definedName name="_______PVC11008">[52]附表2!#REF!</definedName>
    <definedName name="_______PVC16008">[52]附表2!#REF!</definedName>
    <definedName name="_______PVC20008">[52]附表2!#REF!</definedName>
    <definedName name="_______PVC25008">[52]附表2!#REF!</definedName>
    <definedName name="_______PVC31508">[52]附表2!#REF!</definedName>
    <definedName name="_______PVC9006">[52]附表2!#REF!</definedName>
    <definedName name="_______PVC9008">[52]附表2!#REF!</definedName>
    <definedName name="Auto_Close" hidden="1">'[53]00000ppy'!$C$4</definedName>
    <definedName name="Auto_Open" hidden="1">'[53]00000ppy'!$C$4</definedName>
    <definedName name="Bust">'[53]00000ppy'!$C$31</definedName>
    <definedName name="Continue">'[53]00000ppy'!$C$9</definedName>
    <definedName name="Hello">'[53]00000ppy'!$A$15</definedName>
    <definedName name="MakeIt">'[53]00000ppy'!$A$26</definedName>
    <definedName name="Morning">'[53]00000ppy'!$C$39</definedName>
    <definedName name="Poppy">'[53]00000ppy'!$C$27</definedName>
    <definedName name="世行项目统计表">[50]数据字典!$L$2:$L$3</definedName>
    <definedName name="谈预算">'[51]表5-2工程监理费南'!$E$10</definedName>
    <definedName name="_________PA7">'[17]SW-TEO'!#REF!</definedName>
    <definedName name="_________PA8">'[17]SW-TEO'!#REF!</definedName>
    <definedName name="_________PD1">'[17]SW-TEO'!#REF!</definedName>
    <definedName name="_________PE12">'[17]SW-TEO'!#REF!</definedName>
    <definedName name="_________PE13">'[17]SW-TEO'!#REF!</definedName>
    <definedName name="_________PE20">[52]附表2!#REF!</definedName>
    <definedName name="________PE40">[52]附表2!#REF!</definedName>
    <definedName name="_________PE6">'[17]SW-TEO'!#REF!</definedName>
    <definedName name="_________PE7">'[17]SW-TEO'!#REF!</definedName>
    <definedName name="_________PE8">'[17]SW-TEO'!#REF!</definedName>
    <definedName name="_________PE9">'[17]SW-TEO'!#REF!</definedName>
    <definedName name="_________PH1">'[17]SW-TEO'!#REF!</definedName>
    <definedName name="_________PI1">'[17]SW-TEO'!#REF!</definedName>
    <definedName name="_________PK1">'[17]SW-TEO'!#REF!</definedName>
    <definedName name="_________PK3">'[17]SW-TEO'!#REF!</definedName>
    <definedName name="________PVC11008">[52]附表2!#REF!</definedName>
    <definedName name="________PVC16008">[52]附表2!#REF!</definedName>
    <definedName name="________PVC20008">[52]附表2!#REF!</definedName>
    <definedName name="________PVC25008">[52]附表2!#REF!</definedName>
    <definedName name="________PVC31508">[52]附表2!#REF!</definedName>
    <definedName name="________PVC9006">[52]附表2!#REF!</definedName>
    <definedName name="________PVC9008">[52]附表2!#REF!</definedName>
    <definedName name="____PE20" localSheetId="0">[54]附表2!#REF!</definedName>
    <definedName name="____PE40" localSheetId="0">[54]附表2!#REF!</definedName>
    <definedName name="____PVC11008" localSheetId="0">[54]附表2!#REF!</definedName>
    <definedName name="____PVC16008" localSheetId="0">[54]附表2!#REF!</definedName>
    <definedName name="____PVC20008" localSheetId="0">[54]附表2!#REF!</definedName>
    <definedName name="____PVC25008" localSheetId="0">[54]附表2!#REF!</definedName>
    <definedName name="____PVC31508" localSheetId="0">[54]附表2!#REF!</definedName>
    <definedName name="____PVC9006" localSheetId="0">[54]附表2!#REF!</definedName>
    <definedName name="____PVC9008" localSheetId="0">[54]附表2!#REF!</definedName>
    <definedName name="表" localSheetId="0">#REF!</definedName>
    <definedName name="heji" localSheetId="0">#REF!</definedName>
    <definedName name="标段" localSheetId="0">#REF!</definedName>
    <definedName name="顶棚" localSheetId="0">#REF!</definedName>
    <definedName name="分土方1" localSheetId="0">#REF!</definedName>
    <definedName name="观景台土方" localSheetId="0">#REF!</definedName>
    <definedName name="建筑" localSheetId="0">#REF!</definedName>
    <definedName name="建筑小品" localSheetId="0">#REF!</definedName>
    <definedName name="六盘山" localSheetId="0">#REF!</definedName>
    <definedName name="茅草亭" localSheetId="0">#REF!</definedName>
    <definedName name="铺装" localSheetId="0">#REF!</definedName>
    <definedName name="亭" localSheetId="0">#REF!</definedName>
    <definedName name="亭面" localSheetId="0">#REF!</definedName>
    <definedName name="土方" localSheetId="0">#REF!</definedName>
    <definedName name="我" localSheetId="0">#REF!</definedName>
    <definedName name="小品" localSheetId="0">#REF!</definedName>
    <definedName name="园林小品" localSheetId="0">#REF!</definedName>
    <definedName name="综合估算2" localSheetId="0">#REF!</definedName>
    <definedName name="综合估算表" localSheetId="0">#REF!</definedName>
    <definedName name="_____PE20" localSheetId="0">[54]附表2!#REF!</definedName>
    <definedName name="_____PE40" localSheetId="0">[54]附表2!#REF!</definedName>
    <definedName name="_____PVC11008" localSheetId="0">[54]附表2!#REF!</definedName>
    <definedName name="_____PVC16008" localSheetId="0">[54]附表2!#REF!</definedName>
    <definedName name="_____PVC20008" localSheetId="0">[54]附表2!#REF!</definedName>
    <definedName name="_____PVC25008" localSheetId="0">[54]附表2!#REF!</definedName>
    <definedName name="_____PVC31508" localSheetId="0">[54]附表2!#REF!</definedName>
    <definedName name="_____PVC9006" localSheetId="0">[54]附表2!#REF!</definedName>
    <definedName name="_____PVC9008" localSheetId="0">[54]附表2!#REF!</definedName>
    <definedName name="__________PA7">'[17]SW-TEO'!#REF!</definedName>
    <definedName name="__________PA8">'[17]SW-TEO'!#REF!</definedName>
    <definedName name="__________PD1">'[17]SW-TEO'!#REF!</definedName>
    <definedName name="__________PE12">'[17]SW-TEO'!#REF!</definedName>
    <definedName name="__________PE13">'[17]SW-TEO'!#REF!</definedName>
    <definedName name="_______PE20">[52]附表2!#REF!</definedName>
    <definedName name="_________PE40">[52]附表2!#REF!</definedName>
    <definedName name="__________PE6">'[17]SW-TEO'!#REF!</definedName>
    <definedName name="__________PE7">'[17]SW-TEO'!#REF!</definedName>
    <definedName name="__________PE8">'[17]SW-TEO'!#REF!</definedName>
    <definedName name="__________PE9">'[17]SW-TEO'!#REF!</definedName>
    <definedName name="__________PH1">'[17]SW-TEO'!#REF!</definedName>
    <definedName name="__________PI1">'[17]SW-TEO'!#REF!</definedName>
    <definedName name="__________PK1">'[17]SW-TEO'!#REF!</definedName>
    <definedName name="__________PK3">'[17]SW-TEO'!#REF!</definedName>
    <definedName name="_________PVC11008">[52]附表2!#REF!</definedName>
    <definedName name="_________PVC16008">[52]附表2!#REF!</definedName>
    <definedName name="_________PVC20008">[52]附表2!#REF!</definedName>
    <definedName name="_________PVC25008">[52]附表2!#REF!</definedName>
    <definedName name="_________PVC31508">[52]附表2!#REF!</definedName>
    <definedName name="_________PVC9006">[52]附表2!#REF!</definedName>
    <definedName name="_________PVC9008">[52]附表2!#REF!</definedName>
    <definedName name="___________PA7">'[17]SW-TEO'!#REF!</definedName>
    <definedName name="___________PA8">'[17]SW-TEO'!#REF!</definedName>
    <definedName name="___________PD1">'[17]SW-TEO'!#REF!</definedName>
    <definedName name="___________PE12">'[17]SW-TEO'!#REF!</definedName>
    <definedName name="___________PE13">'[17]SW-TEO'!#REF!</definedName>
    <definedName name="___________PE6">'[17]SW-TEO'!#REF!</definedName>
    <definedName name="___________PE7">'[17]SW-TEO'!#REF!</definedName>
    <definedName name="___________PE8">'[17]SW-TEO'!#REF!</definedName>
    <definedName name="___________PE9">'[17]SW-TEO'!#REF!</definedName>
    <definedName name="___________PH1">'[17]SW-TEO'!#REF!</definedName>
    <definedName name="___________PI1">'[17]SW-TEO'!#REF!</definedName>
    <definedName name="___________PK1">'[17]SW-TEO'!#REF!</definedName>
    <definedName name="___________PK3">'[17]SW-TEO'!#REF!</definedName>
    <definedName name="Database" localSheetId="2" hidden="1">#REF!</definedName>
    <definedName name="_PE20" localSheetId="2">[93]次要材料预算价格!#REF!</definedName>
    <definedName name="_PE40" localSheetId="2">[93]次要材料预算价格!#REF!</definedName>
    <definedName name="_PVC11008" localSheetId="2">[93]次要材料预算价格!#REF!</definedName>
    <definedName name="_PVC16008" localSheetId="2">[93]次要材料预算价格!#REF!</definedName>
    <definedName name="_PVC20008" localSheetId="2">[93]次要材料预算价格!#REF!</definedName>
    <definedName name="_PVC25008" localSheetId="2">[93]次要材料预算价格!#REF!</definedName>
    <definedName name="_PVC31508" localSheetId="2">[93]次要材料预算价格!#REF!</definedName>
    <definedName name="_PVC9006" localSheetId="2">[93]次要材料预算价格!#REF!</definedName>
    <definedName name="_PVC9008" localSheetId="2">[93]次要材料预算价格!#REF!</definedName>
    <definedName name="板枋材" localSheetId="2">[93]次要材料预算价格!#REF!</definedName>
    <definedName name="板枋材kg" localSheetId="2">[93]次要材料预算价格!#REF!</definedName>
    <definedName name="板枋材m3" localSheetId="2">[93]次要材料预算价格!#REF!</definedName>
    <definedName name="变径11090" localSheetId="2">[93]次要材料预算价格!#REF!</definedName>
    <definedName name="变径160110" localSheetId="2">[93]次要材料预算价格!#REF!</definedName>
    <definedName name="变径16090" localSheetId="2">[93]次要材料预算价格!#REF!</definedName>
    <definedName name="变径200125" localSheetId="2">[93]次要材料预算价格!#REF!</definedName>
    <definedName name="变径200160" localSheetId="2">[93]次要材料预算价格!#REF!</definedName>
    <definedName name="变径250125" localSheetId="2">[93]次要材料预算价格!#REF!</definedName>
    <definedName name="变径250200" localSheetId="2">[93]次要材料预算价格!#REF!</definedName>
    <definedName name="变径250300" localSheetId="2">[93]次要材料预算价格!#REF!</definedName>
    <definedName name="变径315200" localSheetId="2">[93]次要材料预算价格!#REF!</definedName>
    <definedName name="变径315250" localSheetId="2">[93]次要材料预算价格!#REF!</definedName>
    <definedName name="标准砖" localSheetId="2">[93]次要材料预算价格!#REF!</definedName>
    <definedName name="补充" localSheetId="2">[56]附表4单价!#REF!</definedName>
    <definedName name="不可预见费" localSheetId="2">#REF!</definedName>
    <definedName name="不可预见费南" localSheetId="2">'[59]表6不可预见费南 '!$H$10</definedName>
    <definedName name="插入式振动器2.2kw" localSheetId="2">[57]附表3机械!$K$56</definedName>
    <definedName name="柴油" localSheetId="2">[93]次要材料预算价格!$D$8</definedName>
    <definedName name="承插式三通" localSheetId="2">[93]次要材料预算价格!#REF!</definedName>
    <definedName name="刺槐" localSheetId="2">[93]次要材料预算价格!#REF!</definedName>
    <definedName name="滴头" localSheetId="2">[93]次要材料预算价格!#REF!</definedName>
    <definedName name="电" localSheetId="2">[93]次要材料预算价格!$D$14</definedName>
    <definedName name="电焊机交流30kVA" localSheetId="2">[57]附表3机械!$K$120</definedName>
    <definedName name="电焊条" localSheetId="2">[93]次要材料预算价格!$D$20</definedName>
    <definedName name="定额编号_1213" localSheetId="2">#REF!</definedName>
    <definedName name="定额编号_2154" localSheetId="2">#REF!</definedName>
    <definedName name="定额编号_3007" localSheetId="2">#REF!</definedName>
    <definedName name="定额编号_4067" localSheetId="2">#REF!</definedName>
    <definedName name="定额编号_4069" localSheetId="2">#REF!</definedName>
    <definedName name="定额编号_6091" localSheetId="2">#REF!</definedName>
    <definedName name="定额编号_6093" localSheetId="2">#REF!</definedName>
    <definedName name="定额编号_8020" localSheetId="2">#REF!</definedName>
    <definedName name="定额编号_8243" localSheetId="2">#REF!</definedName>
    <definedName name="镀锌铁皮0.35" localSheetId="2">[93]次要材料预算价格!#REF!</definedName>
    <definedName name="风" localSheetId="2">[93]次要材料预算价格!$D$12</definedName>
    <definedName name="风砂水枪" localSheetId="2">[58]附表3机械台班计算表!$K$36</definedName>
    <definedName name="钢板" localSheetId="2">[93]次要材料预算价格!$D$25</definedName>
    <definedName name="钢管200" localSheetId="2">[93]次要材料预算价格!#REF!</definedName>
    <definedName name="钢管250" localSheetId="2">[93]次要材料预算价格!#REF!</definedName>
    <definedName name="钢管300" localSheetId="2">[93]次要材料预算价格!#REF!</definedName>
    <definedName name="钢筋10上" localSheetId="2">'[56]附表2-1主材'!$L$7</definedName>
    <definedName name="钢筋10下" localSheetId="2">'[56]附表2-1主材'!$L$6</definedName>
    <definedName name="钢筋砼管1000" localSheetId="2">[93]次要材料预算价格!#REF!</definedName>
    <definedName name="钢筋砼管300" localSheetId="2">[93]次要材料预算价格!#REF!</definedName>
    <definedName name="钢筋砼管400" localSheetId="2">[93]次要材料预算价格!#REF!</definedName>
    <definedName name="钢筋砼管500" localSheetId="2">[93]次要材料预算价格!#REF!</definedName>
    <definedName name="钢筋砼管600" localSheetId="2">[93]次要材料预算价格!#REF!</definedName>
    <definedName name="钢筋砼管800" localSheetId="2">[93]次要材料预算价格!#REF!</definedName>
    <definedName name="钢筋砼胶圈400" localSheetId="2">[93]次要材料预算价格!$D$27</definedName>
    <definedName name="钢筋砼胶圈500" localSheetId="2">[93]次要材料预算价格!$D$28</definedName>
    <definedName name="工100002" localSheetId="2">[56]附表4单价!#REF!</definedName>
    <definedName name="工40056" localSheetId="2">[56]附表4单价!#REF!</definedName>
    <definedName name="工40056a" localSheetId="2">[56]附表4单价!#REF!</definedName>
    <definedName name="工40172" localSheetId="2">[56]附表4单价!#REF!</definedName>
    <definedName name="工40190" localSheetId="2">[56]附表4单价!#REF!</definedName>
    <definedName name="工40199" localSheetId="2">[56]附表4单价!#REF!</definedName>
    <definedName name="工40211补" localSheetId="2">[56]附表4单价!#REF!</definedName>
    <definedName name="工50060" localSheetId="2">[56]附表4单价!#REF!</definedName>
    <definedName name="工50061" localSheetId="2">[56]附表4单价!#REF!</definedName>
    <definedName name="工50062" localSheetId="2">[56]附表4单价!#REF!</definedName>
    <definedName name="工50079改1" localSheetId="2">[56]附表4单价!#REF!</definedName>
    <definedName name="工50079改2" localSheetId="2">[56]附表4单价!#REF!</definedName>
    <definedName name="工50079改3" localSheetId="2">[56]附表4单价!#REF!</definedName>
    <definedName name="工50079改4" localSheetId="2">[56]附表4单价!#REF!</definedName>
    <definedName name="工50079改5" localSheetId="2">[56]附表4单价!#REF!</definedName>
    <definedName name="工50079改6" localSheetId="2">[56]附表4单价!#REF!</definedName>
    <definedName name="工50079改7" localSheetId="2">[56]附表4单价!#REF!</definedName>
    <definedName name="工50079改8" localSheetId="2">[56]附表4单价!#REF!</definedName>
    <definedName name="工50079改9" localSheetId="2">[56]附表4单价!#REF!</definedName>
    <definedName name="工50110a" localSheetId="2">[56]附表4单价!#REF!</definedName>
    <definedName name="工50112" localSheetId="2">[56]附表4单价!#REF!</definedName>
    <definedName name="工50113" localSheetId="2">[56]附表4单价!#REF!</definedName>
    <definedName name="工70046" localSheetId="2">[56]附表4单价!#REF!</definedName>
    <definedName name="工70048" localSheetId="2">[56]附表4单价!#REF!</definedName>
    <definedName name="工80014a" localSheetId="2">[56]附表4单价!#REF!</definedName>
    <definedName name="工80014b" localSheetId="2">[56]附表4单价!#REF!</definedName>
    <definedName name="工90001" localSheetId="2">[56]附表4单价!#REF!</definedName>
    <definedName name="工90001a" localSheetId="2">[56]附表4单价!#REF!</definedName>
    <definedName name="工程监理费" localSheetId="2">#REF!</definedName>
    <definedName name="工程监理费南" localSheetId="2">'[59]表5-2工程监理费南'!$E$10</definedName>
    <definedName name="工程胶" localSheetId="2">[93]次要材料预算价格!#REF!</definedName>
    <definedName name="工程施工费" localSheetId="2">#REF!</definedName>
    <definedName name="工程施工费南" localSheetId="2">'[59]表3工程施工费南 '!$H$515</definedName>
    <definedName name="沟槽石方开挖_______________工程" localSheetId="2">#REF!</definedName>
    <definedName name="灌排工程" localSheetId="2">#REF!</definedName>
    <definedName name="黄油" localSheetId="2">[93]次要材料预算价格!#REF!</definedName>
    <definedName name="机40056" localSheetId="2">[56]附表4单价!#REF!</definedName>
    <definedName name="胶圈" localSheetId="2">[93]次要材料预算价格!#REF!</definedName>
    <definedName name="搅拌机出料0.4m3" localSheetId="2">[57]附表3机械!$K$54</definedName>
    <definedName name="锯材" localSheetId="2">[93]次要材料预算价格!$D$5</definedName>
    <definedName name="竣工验收费" localSheetId="2">#REF!</definedName>
    <definedName name="竣工验收费南" localSheetId="2">'[59]表5-3竣工验收费南 '!$E$9</definedName>
    <definedName name="卡扣" localSheetId="2">[57]附表2材料!$D$29</definedName>
    <definedName name="卡扣件" localSheetId="2">[93]次要材料预算价格!$D$23</definedName>
    <definedName name="块石" localSheetId="2">'[56]附表2-1主材'!$L$10</definedName>
    <definedName name="林施工费" localSheetId="2">'[59]表3工程施工费南 '!$H$511</definedName>
    <definedName name="路施工费" localSheetId="2">'[59]表3工程施工费南 '!$H$483</definedName>
    <definedName name="履带起重机油动15t" localSheetId="2">[58]附表3机械台班计算表!$K$48</definedName>
    <definedName name="卵石" localSheetId="2">'[56]附表2-1主材'!$L$9</definedName>
    <definedName name="螺栓" localSheetId="2">[93]次要材料预算价格!$D$19</definedName>
    <definedName name="木柴" localSheetId="2">[93]次要材料预算价格!#REF!</definedName>
    <definedName name="逆止阀200" localSheetId="2">[93]次要材料预算价格!#REF!</definedName>
    <definedName name="宁水8028" localSheetId="2">[56]附表4单价!#REF!</definedName>
    <definedName name="宁水8029" localSheetId="2">[56]附表4单价!#REF!</definedName>
    <definedName name="宁水8029a" localSheetId="2">[56]附表4单价!#REF!</definedName>
    <definedName name="宁水8031" localSheetId="2">[56]附表4单价!#REF!</definedName>
    <definedName name="宁水8032" localSheetId="2">[56]附表4单价!#REF!</definedName>
    <definedName name="宁水8033" localSheetId="2">[56]附表4单价!#REF!</definedName>
    <definedName name="宁水8034" localSheetId="2">[56]附表4单价!#REF!</definedName>
    <definedName name="农田防护林" localSheetId="2">#REF!</definedName>
    <definedName name="膨胀剂" localSheetId="2">[93]次要材料预算价格!#REF!</definedName>
    <definedName name="其他费用" localSheetId="2">#REF!</definedName>
    <definedName name="其他费用南" localSheetId="2">'[59]表5其他费用南 '!$C$9</definedName>
    <definedName name="汽油" localSheetId="2">[93]次要材料预算价格!$D$7</definedName>
    <definedName name="前期工作费" localSheetId="2">#REF!</definedName>
    <definedName name="前期工作费南" localSheetId="2">'[59]表5-1前期工作费南'!$E$11</definedName>
    <definedName name="球阀50" localSheetId="2">[93]次要材料预算价格!#REF!</definedName>
    <definedName name="球阀75" localSheetId="2">[93]次要材料预算价格!#REF!</definedName>
    <definedName name="人工挖土、手扶运300m__工程" localSheetId="2">#REF!</definedName>
    <definedName name="人甲" localSheetId="2">[57]附表1人工!$E$20</definedName>
    <definedName name="人乙" localSheetId="2">[57]附表1人工!$G$20</definedName>
    <definedName name="三通11090" localSheetId="2">[93]次要材料预算价格!#REF!</definedName>
    <definedName name="三通16090" localSheetId="2">[93]次要材料预算价格!#REF!</definedName>
    <definedName name="三通20090" localSheetId="2">[93]次要材料预算价格!#REF!</definedName>
    <definedName name="三通25090" localSheetId="2">[93]次要材料预算价格!#REF!</definedName>
    <definedName name="三通90" localSheetId="2">[93]次要材料预算价格!#REF!</definedName>
    <definedName name="砂" localSheetId="2">'[56]附表2-1主材'!$L$12</definedName>
    <definedName name="砂浆7.5" localSheetId="2">[58]附表7砂浆配比表!$I$7</definedName>
    <definedName name="砂砾石" localSheetId="2">'[56]附表2-1主材'!$L$8</definedName>
    <definedName name="设备费" localSheetId="2">#REF!</definedName>
    <definedName name="设备费南" localSheetId="2">'[59]表4设备费南 '!$N$37</definedName>
    <definedName name="设备购置费" localSheetId="2">#REF!</definedName>
    <definedName name="伸缩节200" localSheetId="2">[93]次要材料预算价格!#REF!</definedName>
    <definedName name="石灰" localSheetId="2">[93]次要材料预算价格!#REF!</definedName>
    <definedName name="竖管75" localSheetId="2">[93]次要材料预算价格!#REF!</definedName>
    <definedName name="双轮胶车" localSheetId="2">[57]附表3机械!$K$76</definedName>
    <definedName name="水" localSheetId="2">[93]次要材料预算价格!$D$13</definedName>
    <definedName name="水价" localSheetId="2">[57]附表2材料!$D$16</definedName>
    <definedName name="水泥42.5" localSheetId="2">'[56]附表2-1主材'!$L$5</definedName>
    <definedName name="水施工费" localSheetId="2">'[59]表3工程施工费南 '!$H$8</definedName>
    <definedName name="速生杨" localSheetId="2">[93]次要材料预算价格!#REF!</definedName>
    <definedName name="塑料薄膜" localSheetId="2">[93]次要材料预算价格!#REF!</definedName>
    <definedName name="碎石" localSheetId="2">'[56]附表2-1主材'!$L$11</definedName>
    <definedName name="田间道路工程" localSheetId="2">#REF!</definedName>
    <definedName name="铁垫块" localSheetId="2">[93]次要材料预算价格!$D$15</definedName>
    <definedName name="铁钉" localSheetId="2">[93]次要材料预算价格!$D$16</definedName>
    <definedName name="铁件" localSheetId="2">[93]次要材料预算价格!$D$17</definedName>
    <definedName name="铁丝" localSheetId="2">[93]次要材料预算价格!$D$18</definedName>
    <definedName name="砼C20M2" localSheetId="2">[57]附表6砼配!$P$13</definedName>
    <definedName name="砼C25M2" localSheetId="2">[58]附表6砼配比表!$P$9</definedName>
    <definedName name="砼拌制" localSheetId="2">[56]附表4单价!#REF!</definedName>
    <definedName name="砼运输" localSheetId="2">[56]附表4单价!#REF!</definedName>
    <definedName name="土地平整工程" localSheetId="2">#REF!</definedName>
    <definedName name="土工膜" localSheetId="2">[93]次要材料预算价格!#REF!</definedName>
    <definedName name="土施工费南" localSheetId="2">'[59]表3工程施工费南 '!$H$6</definedName>
    <definedName name="弯头12590" localSheetId="2">[93]次要材料预算价格!#REF!</definedName>
    <definedName name="弯头20045" localSheetId="2">[93]次要材料预算价格!#REF!</definedName>
    <definedName name="弯头25090" localSheetId="2">[93]次要材料预算价格!#REF!</definedName>
    <definedName name="橡胶止水带" localSheetId="2">[93]次要材料预算价格!#REF!</definedName>
    <definedName name="新疆杨" localSheetId="2">[93]次要材料预算价格!#REF!</definedName>
    <definedName name="型钢" localSheetId="2">[93]次要材料预算价格!$D$24</definedName>
    <definedName name="氧气" localSheetId="2">[93]次要材料预算价格!#REF!</definedName>
    <definedName name="业主管理费" localSheetId="2">#REF!</definedName>
    <definedName name="业主管理费南" localSheetId="2">'[59]表5-4业主管理费南 '!$I$9</definedName>
    <definedName name="一般石方开挖风钻Ⅶ_工程" localSheetId="2">#REF!</definedName>
    <definedName name="乙炔" localSheetId="2">[93]次要材料预算价格!#REF!</definedName>
    <definedName name="溢流堰砼200__工程" localSheetId="2">#REF!</definedName>
    <definedName name="油漆" localSheetId="2">[93]次要材料预算价格!#REF!</definedName>
    <definedName name="预埋铁件" localSheetId="2">[93]次要材料预算价格!$D$26</definedName>
    <definedName name="预制砼防护管" localSheetId="2">[93]次要材料预算价格!#REF!</definedName>
    <definedName name="载重汽车5吨" localSheetId="2">[57]附表3机械!$K$62</definedName>
    <definedName name="闸阀250" localSheetId="2">[93]次要材料预算价格!#REF!</definedName>
    <definedName name="闸阀90" localSheetId="2">[93]次要材料预算价格!#REF!</definedName>
    <definedName name="漳河柳" localSheetId="2">[93]次要材料预算价格!#REF!</definedName>
    <definedName name="铸铁爬梯" localSheetId="2">[93]次要材料预算价格!#REF!</definedName>
    <definedName name="专用模板" localSheetId="2">[93]次要材料预算价格!$D$21</definedName>
    <definedName name="总投资" localSheetId="2">#REF!</definedName>
    <definedName name="总投资南" localSheetId="2">'[59]表2预算总表 南'!$C$9</definedName>
    <definedName name="组合钢模板" localSheetId="2">[93]次要材料预算价格!$D$22</definedName>
    <definedName name="_120度弯头φ120" localSheetId="2">[61]附表2材料价格表!#REF!</definedName>
    <definedName name="_120度弯头φ140" localSheetId="2">[61]附表2材料价格表!#REF!</definedName>
    <definedName name="_120度弯头φ160" localSheetId="2">[61]附表2材料价格表!#REF!</definedName>
    <definedName name="_2m3装载机" localSheetId="2">[61]附表3机械台班!#REF!</definedName>
    <definedName name="_32.5水泥" localSheetId="2">[61]附表2材料价格表!#REF!</definedName>
    <definedName name="￠160PVC管_0.6pa" localSheetId="2">[61]附表2材料价格表!#REF!</definedName>
    <definedName name="￠180PVC管_0.6pa" localSheetId="2">[61]附表2材料价格表!#REF!</definedName>
    <definedName name="￠90PVC管_0.6pa" localSheetId="2">[61]附表2材料价格表!#REF!</definedName>
    <definedName name="dj" localSheetId="2">'[62]5'!$F$1</definedName>
    <definedName name="IS80_50_250" localSheetId="2">[61]附表2材料价格表!#REF!</definedName>
    <definedName name="LCountry" localSheetId="2">[63]数据字典!$Q$2:$Q$246</definedName>
    <definedName name="LGender" localSheetId="2">[64]数据字典!$L$2:$L$3</definedName>
    <definedName name="LPZone" localSheetId="2">[63]数据字典!$L$12:$L$42</definedName>
    <definedName name="M10浆砌砖基础" localSheetId="2">[65]附表4直接工程费单价表!#REF!</definedName>
    <definedName name="Print_titles1" localSheetId="2">[66]定额!$A$1:$IV$3</definedName>
    <definedName name="PVC变径短管1.5寸" localSheetId="2">[61]附表2材料价格表!#REF!</definedName>
    <definedName name="PVC堵头φ40" localSheetId="2">[61]附表2材料价格表!#REF!</definedName>
    <definedName name="PVC活节φ1.5寸" localSheetId="2">[61]附表2材料价格表!#REF!</definedName>
    <definedName name="PVC连丝1.5寸" localSheetId="2">[61]附表2材料价格表!#REF!</definedName>
    <definedName name="PVC球阀1.5寸" localSheetId="2">[61]附表2材料价格表!#REF!</definedName>
    <definedName name="PVC三通φ16×16×16" localSheetId="2">[61]附表2材料价格表!#REF!</definedName>
    <definedName name="PVC三通φ40×1.5×40" localSheetId="2">[61]附表2材料价格表!#REF!</definedName>
    <definedName name="PVC塑管φ40" localSheetId="2">[61]附表2材料价格表!#REF!</definedName>
    <definedName name="PVC直通φ16" localSheetId="2">[61]附表2材料价格表!#REF!</definedName>
    <definedName name="QJ30_240_12_200" localSheetId="2">[61]附表2材料价格表!#REF!</definedName>
    <definedName name="QJ50_120_12_250" localSheetId="2">[61]附表2材料价格表!#REF!</definedName>
    <definedName name="UPVC管道Φ100" localSheetId="2">[65]附表2材料价格计算表!#REF!</definedName>
    <definedName name="UPVC管道Φ50" localSheetId="2">[65]附表2材料价格计算表!#REF!</definedName>
    <definedName name="UT线夹_NUT_2" localSheetId="2">[61]附表2材料价格表!#REF!</definedName>
    <definedName name="UT线夹NUT_2" localSheetId="2">[61]附表2材料价格表!#REF!</definedName>
    <definedName name="UT型线夹NUT_1" localSheetId="2">[61]附表2材料价格表!#REF!</definedName>
    <definedName name="UT型线夹NUT2" localSheetId="2">[65]附表2材料价格计算表!#REF!</definedName>
    <definedName name="U型抱箍U16_200" localSheetId="2">[61]附表2材料价格表!#REF!</definedName>
    <definedName name="U型挂环U_16" localSheetId="2">[61]附表2材料价格表!#REF!</definedName>
    <definedName name="U型挂环U_7" localSheetId="2">[61]附表2材料价格表!#REF!</definedName>
    <definedName name="Z_D416CCE0_90DA_11D2_8B33_444553540000_.wvu.Cols" localSheetId="2" hidden="1">[66]材料表!$E$1:$E$65536,[66]材料表!$J$1:$L$65536</definedName>
    <definedName name="Z_E7D01C20_B8FC_11D1_9E4F_B5D6E120E308_.wvu.Cols" localSheetId="2" hidden="1">[66]材料表!$E$1:$E$65536,[66]材料表!$J$1:$L$65536</definedName>
    <definedName name="φ10PVC管" localSheetId="2">[61]附表2材料价格表!#REF!</definedName>
    <definedName name="φ225沉淀管" localSheetId="2">[61]附表2材料价格表!#REF!</definedName>
    <definedName name="φ225滤水管" localSheetId="2">[61]附表2材料价格表!#REF!</definedName>
    <definedName name="φ310铸铁管" localSheetId="2">[61]附表2材料价格表!#REF!</definedName>
    <definedName name="φ350铸铁管" localSheetId="2">[61]附表2材料价格表!#REF!</definedName>
    <definedName name="安全阀Dg120" localSheetId="2">[61]附表2材料价格表!#REF!</definedName>
    <definedName name="安全阀Dg90" localSheetId="2">[61]附表2材料价格表!#REF!</definedName>
    <definedName name="柏树" localSheetId="2">[61]附表2材料价格表!#REF!</definedName>
    <definedName name="备" localSheetId="2">'[67]#REF'!$I$2</definedName>
    <definedName name="苯板" localSheetId="2">[65]附表2材料价格计算表!#REF!</definedName>
    <definedName name="避雷器HY5WS_17_50" localSheetId="2">[61]附表2材料价格表!#REF!</definedName>
    <definedName name="编" localSheetId="2">'[67]#REF'!$A$2</definedName>
    <definedName name="扁钢" localSheetId="2">[61]附表2材料价格表!#REF!</definedName>
    <definedName name="变径三通Dg180×90" localSheetId="2">[61]附表2材料价格表!#REF!</definedName>
    <definedName name="变径三通φ110×80×90" localSheetId="2">[61]附表2材料价格表!#REF!</definedName>
    <definedName name="变径三通φ125×80×110" localSheetId="2">[61]附表2材料价格表!#REF!</definedName>
    <definedName name="变径三通φ160×80×110" localSheetId="2">[61]附表2材料价格表!#REF!</definedName>
    <definedName name="变径三通φ160×80×125" localSheetId="2">[61]附表2材料价格表!#REF!</definedName>
    <definedName name="变径三通φ200×80×160" localSheetId="2">[61]附表2材料价格表!#REF!</definedName>
    <definedName name="变频机组8.5kvA" localSheetId="2">[61]附表3机械台班!#REF!</definedName>
    <definedName name="变压器160KVA" localSheetId="2">[61]附表2材料价格表!#REF!</definedName>
    <definedName name="变压器80KVA" localSheetId="2">[61]附表2材料价格表!#REF!</definedName>
    <definedName name="变压器油" localSheetId="2">[65]附表2材料价格计算表!#REF!</definedName>
    <definedName name="并沟线夹_BJ_2" localSheetId="2">[61]附表2材料价格表!#REF!</definedName>
    <definedName name="并沟线夹1635mm" localSheetId="2">[65]附表2材料价格计算表!#REF!</definedName>
    <definedName name="并沟线夹BJ_2" localSheetId="2">[61]附表2材料价格表!#REF!</definedName>
    <definedName name="并沟线夹JB2" localSheetId="2">[65]附表2材料价格计算表!#REF!</definedName>
    <definedName name="玻璃" localSheetId="2">[61]附表2材料价格表!#REF!</definedName>
    <definedName name="材" localSheetId="2">[61]附表5直接工程费单价表!#REF!</definedName>
    <definedName name="材10001" localSheetId="2">[61]附表5直接工程费单价表!#REF!</definedName>
    <definedName name="材100017" localSheetId="2">[65]附表4直接工程费单价表!#REF!</definedName>
    <definedName name="材10002" localSheetId="2">[61]附表5直接工程费单价表!#REF!</definedName>
    <definedName name="材100023" localSheetId="2">[65]附表4直接工程费单价表!#REF!</definedName>
    <definedName name="材10003" localSheetId="2">[61]附表5直接工程费单价表!#REF!</definedName>
    <definedName name="材100049" localSheetId="2">[65]附表4直接工程费单价表!#REF!</definedName>
    <definedName name="材10008" localSheetId="2">[61]附表5直接工程费单价表!#REF!</definedName>
    <definedName name="材10019" localSheetId="2">[61]附表5直接工程费单价表!#REF!</definedName>
    <definedName name="材10020" localSheetId="2">[61]附表5直接工程费单价表!#REF!</definedName>
    <definedName name="材10021" localSheetId="2">[61]附表5直接工程费单价表!#REF!</definedName>
    <definedName name="材10045" localSheetId="2">[61]附表5直接工程费单价表!#REF!</definedName>
    <definedName name="材10047" localSheetId="2">[61]附表5直接工程费单价表!#REF!</definedName>
    <definedName name="材10049" localSheetId="2">[61]附表5直接工程费单价表!#REF!</definedName>
    <definedName name="材10052" localSheetId="2">[61]附表5直接工程费单价表!#REF!</definedName>
    <definedName name="材10054" localSheetId="2">[61]附表5直接工程费单价表!#REF!</definedName>
    <definedName name="材10056" localSheetId="2">[61]附表5直接工程费单价表!#REF!</definedName>
    <definedName name="材10066" localSheetId="2">[61]附表5直接工程费单价表!#REF!</definedName>
    <definedName name="材10071" localSheetId="2">[61]附表5直接工程费单价表!#REF!</definedName>
    <definedName name="材10075" localSheetId="2">[61]附表5直接工程费单价表!#REF!</definedName>
    <definedName name="材10090" localSheetId="2">[61]附表5直接工程费单价表!#REF!</definedName>
    <definedName name="材10095" localSheetId="2">[61]附表5直接工程费单价表!#REF!</definedName>
    <definedName name="材10114" localSheetId="2">[61]附表5直接工程费单价表!#REF!</definedName>
    <definedName name="材10116" localSheetId="2">[61]附表5直接工程费单价表!#REF!</definedName>
    <definedName name="材10118" localSheetId="2">[61]附表5直接工程费单价表!#REF!</definedName>
    <definedName name="材10204" localSheetId="2">[61]附表5直接工程费单价表!#REF!</definedName>
    <definedName name="材10269" localSheetId="2">[61]附表5直接工程费单价表!#REF!</definedName>
    <definedName name="材10270" localSheetId="2">[61]附表5直接工程费单价表!#REF!</definedName>
    <definedName name="材10271" localSheetId="2">[61]附表5直接工程费单价表!#REF!</definedName>
    <definedName name="材10272" localSheetId="2">[61]附表5直接工程费单价表!#REF!</definedName>
    <definedName name="材10273" localSheetId="2">[61]附表5直接工程费单价表!#REF!</definedName>
    <definedName name="材10275" localSheetId="2">[61]附表5直接工程费单价表!#REF!</definedName>
    <definedName name="材10277" localSheetId="2">[61]附表5直接工程费单价表!#REF!</definedName>
    <definedName name="材10278" localSheetId="2">[61]附表5直接工程费单价表!#REF!</definedName>
    <definedName name="材10279" localSheetId="2">[61]附表5直接工程费单价表!#REF!</definedName>
    <definedName name="材10279A" localSheetId="2">[61]附表5直接工程费单价表!#REF!</definedName>
    <definedName name="材10280" localSheetId="2">[61]附表5直接工程费单价表!#REF!</definedName>
    <definedName name="材10280A" localSheetId="2">[61]附表5直接工程费单价表!#REF!</definedName>
    <definedName name="材10281" localSheetId="2">[61]附表5直接工程费单价表!#REF!</definedName>
    <definedName name="材10281A" localSheetId="2">[61]附表5直接工程费单价表!#REF!</definedName>
    <definedName name="材10282" localSheetId="2">[61]附表5直接工程费单价表!#REF!</definedName>
    <definedName name="材10282A" localSheetId="2">[61]附表5直接工程费单价表!#REF!</definedName>
    <definedName name="材10283" localSheetId="2">[61]附表5直接工程费单价表!#REF!</definedName>
    <definedName name="材10283A" localSheetId="2">[61]附表5直接工程费单价表!#REF!</definedName>
    <definedName name="材10309" localSheetId="2">[61]附表5直接工程费单价表!#REF!</definedName>
    <definedName name="材10310" localSheetId="2">[61]附表5直接工程费单价表!#REF!</definedName>
    <definedName name="材10311" localSheetId="2">[61]附表5直接工程费单价表!#REF!</definedName>
    <definedName name="材10339" localSheetId="2">[61]附表5直接工程费单价表!#REF!</definedName>
    <definedName name="材10345" localSheetId="2">[61]附表5直接工程费单价表!#REF!</definedName>
    <definedName name="材10360" localSheetId="2">[61]附表5直接工程费单价表!#REF!</definedName>
    <definedName name="材10361" localSheetId="2">[61]附表5直接工程费单价表!#REF!</definedName>
    <definedName name="材10365" localSheetId="2">[61]附表5直接工程费单价表!#REF!</definedName>
    <definedName name="材10366" localSheetId="2">[61]附表5直接工程费单价表!#REF!</definedName>
    <definedName name="材10367" localSheetId="2">[61]附表5直接工程费单价表!#REF!</definedName>
    <definedName name="材10464" localSheetId="2">[61]附表5直接工程费单价表!#REF!</definedName>
    <definedName name="材10465" localSheetId="2">[61]附表5直接工程费单价表!#REF!</definedName>
    <definedName name="材10469" localSheetId="2">[61]附表5直接工程费单价表!#REF!</definedName>
    <definedName name="材10469A" localSheetId="2">[61]附表5直接工程费单价表!#REF!</definedName>
    <definedName name="材10473" localSheetId="2">[61]附表5直接工程费单价表!#REF!</definedName>
    <definedName name="材10474" localSheetId="2">[61]附表5直接工程费单价表!#REF!</definedName>
    <definedName name="材12001" localSheetId="2">[61]附表5直接工程费单价表!#REF!</definedName>
    <definedName name="材12074" localSheetId="2">[61]附表5直接工程费单价表!#REF!</definedName>
    <definedName name="材12075" localSheetId="2">[61]附表5直接工程费单价表!#REF!</definedName>
    <definedName name="材2_19_3" localSheetId="2">[61]附表5直接工程费单价表!#REF!</definedName>
    <definedName name="材2_19_4" localSheetId="2">[61]附表5直接工程费单价表!#REF!</definedName>
    <definedName name="材20484" localSheetId="2">[61]附表5直接工程费单价表!#REF!</definedName>
    <definedName name="材20485" localSheetId="2">[61]附表5直接工程费单价表!#REF!</definedName>
    <definedName name="材20488" localSheetId="2">[61]附表5直接工程费单价表!#REF!</definedName>
    <definedName name="材30001" localSheetId="2">[61]附表5直接工程费单价表!#REF!</definedName>
    <definedName name="材30002" localSheetId="2">[61]附表5直接工程费单价表!#REF!</definedName>
    <definedName name="材30016" localSheetId="2">[61]附表5直接工程费单价表!#REF!</definedName>
    <definedName name="材30019" localSheetId="2">[61]附表5直接工程费单价表!#REF!</definedName>
    <definedName name="材30020" localSheetId="2">[61]附表5直接工程费单价表!#REF!</definedName>
    <definedName name="材30021" localSheetId="2">[61]附表5直接工程费单价表!#REF!</definedName>
    <definedName name="材30022" localSheetId="2">[61]附表5直接工程费单价表!#REF!</definedName>
    <definedName name="材30023" localSheetId="2">[61]附表5直接工程费单价表!#REF!</definedName>
    <definedName name="材30024" localSheetId="2">[61]附表5直接工程费单价表!#REF!</definedName>
    <definedName name="材30025" localSheetId="2">[61]附表5直接工程费单价表!#REF!</definedName>
    <definedName name="材30027" localSheetId="2">[61]附表5直接工程费单价表!#REF!</definedName>
    <definedName name="材30028" localSheetId="2">[61]附表5直接工程费单价表!#REF!</definedName>
    <definedName name="材30038" localSheetId="2">[61]附表5直接工程费单价表!#REF!</definedName>
    <definedName name="材30048" localSheetId="2">[61]附表5直接工程费单价表!#REF!</definedName>
    <definedName name="材30048、30051" localSheetId="2">[61]附表5直接工程费单价表!#REF!</definedName>
    <definedName name="材30049" localSheetId="2">[61]附表5直接工程费单价表!#REF!</definedName>
    <definedName name="材30064" localSheetId="2">[65]附表4直接工程费单价表!#REF!</definedName>
    <definedName name="材30067" localSheetId="2">[65]附表4直接工程费单价表!#REF!</definedName>
    <definedName name="材40004" localSheetId="2">[65]附表4直接工程费单价表!#REF!</definedName>
    <definedName name="材40006" localSheetId="2">[68]直接工程费!$F$192</definedName>
    <definedName name="材40006b" localSheetId="2">[65]附表4直接工程费单价表!#REF!</definedName>
    <definedName name="材40006细石" localSheetId="2">[65]附表4直接工程费单价表!#REF!</definedName>
    <definedName name="材40030" localSheetId="2">[65]附表4直接工程费单价表!#REF!</definedName>
    <definedName name="材40031" localSheetId="2">[61]附表5直接工程费单价表!#REF!</definedName>
    <definedName name="材4003115" localSheetId="2">[65]附表4直接工程费单价表!#REF!</definedName>
    <definedName name="材40041b" localSheetId="2">[65]附表4直接工程费单价表!#REF!</definedName>
    <definedName name="材40056" localSheetId="2">[65]附表4直接工程费单价表!#REF!</definedName>
    <definedName name="材40058" localSheetId="2">[61]附表5直接工程费单价表!#REF!</definedName>
    <definedName name="材40058A" localSheetId="2">[61]附表5直接工程费单价表!#REF!</definedName>
    <definedName name="材40061" localSheetId="2">[61]附表5直接工程费单价表!#REF!</definedName>
    <definedName name="材40062" localSheetId="2">[61]附表5直接工程费单价表!#REF!</definedName>
    <definedName name="材40063" localSheetId="2">[65]附表4直接工程费单价表!#REF!</definedName>
    <definedName name="材40064" localSheetId="2">[65]附表4直接工程费单价表!#REF!</definedName>
    <definedName name="材40067" localSheetId="2">[61]附表5直接工程费单价表!#REF!</definedName>
    <definedName name="材40067A" localSheetId="2">[61]附表5直接工程费单价表!#REF!</definedName>
    <definedName name="材40068" localSheetId="2">[61]附表5直接工程费单价表!#REF!</definedName>
    <definedName name="材40069" localSheetId="2">[61]附表5直接工程费单价表!#REF!</definedName>
    <definedName name="材40070" localSheetId="2">[61]附表5直接工程费单价表!#REF!</definedName>
    <definedName name="材40072" localSheetId="2">[61]附表5直接工程费单价表!#REF!</definedName>
    <definedName name="材40073" localSheetId="2">[65]附表4直接工程费单价表!#REF!</definedName>
    <definedName name="材40074" localSheetId="2">[61]附表5直接工程费单价表!#REF!</definedName>
    <definedName name="材40075" localSheetId="2">[61]附表5直接工程费单价表!#REF!</definedName>
    <definedName name="材40076" localSheetId="2">[61]附表5直接工程费单价表!#REF!</definedName>
    <definedName name="材4007620" localSheetId="2">[65]附表4直接工程费单价表!#REF!</definedName>
    <definedName name="材40077" localSheetId="2">[65]附表4直接工程费单价表!#REF!</definedName>
    <definedName name="材40079" localSheetId="2">[61]附表5直接工程费单价表!#REF!</definedName>
    <definedName name="材40090" localSheetId="2">[61]附表5直接工程费单价表!#REF!</definedName>
    <definedName name="材40096" localSheetId="2">[61]附表5直接工程费单价表!#REF!</definedName>
    <definedName name="材40101" localSheetId="2">[61]附表5直接工程费单价表!#REF!</definedName>
    <definedName name="材40101A" localSheetId="2">[61]附表5直接工程费单价表!#REF!</definedName>
    <definedName name="材40101B" localSheetId="2">[61]附表5直接工程费单价表!#REF!</definedName>
    <definedName name="材40109" localSheetId="2">[61]附表5直接工程费单价表!#REF!</definedName>
    <definedName name="材40110" localSheetId="2">[61]附表5直接工程费单价表!#REF!</definedName>
    <definedName name="材40111" localSheetId="2">[61]附表5直接工程费单价表!#REF!</definedName>
    <definedName name="材40112" localSheetId="2">[61]附表5直接工程费单价表!#REF!</definedName>
    <definedName name="材40113" localSheetId="2">[61]附表5直接工程费单价表!#REF!</definedName>
    <definedName name="材40114" localSheetId="2">[61]附表5直接工程费单价表!#REF!</definedName>
    <definedName name="材40115" localSheetId="2">[61]附表5直接工程费单价表!#REF!</definedName>
    <definedName name="材40116" localSheetId="2">[61]附表5直接工程费单价表!#REF!</definedName>
    <definedName name="材40117" localSheetId="2">[61]附表5直接工程费单价表!#REF!</definedName>
    <definedName name="材40118" localSheetId="2">[61]附表5直接工程费单价表!#REF!</definedName>
    <definedName name="材40120" localSheetId="2">[61]附表5直接工程费单价表!#REF!</definedName>
    <definedName name="材40124" localSheetId="2">[61]附表5直接工程费单价表!#REF!</definedName>
    <definedName name="材40125" localSheetId="2">[61]附表5直接工程费单价表!#REF!</definedName>
    <definedName name="材40133" localSheetId="2">[65]附表4直接工程费单价表!#REF!</definedName>
    <definedName name="材40134" localSheetId="2">[61]附表5直接工程费单价表!#REF!</definedName>
    <definedName name="材40143" localSheetId="2">[61]附表5直接工程费单价表!#REF!</definedName>
    <definedName name="材40203" localSheetId="2">[65]附表4直接工程费单价表!#REF!</definedName>
    <definedName name="材40210" localSheetId="2">[65]附表4直接工程费单价表!#REF!</definedName>
    <definedName name="材40214苯" localSheetId="2">[65]附表4直接工程费单价表!#REF!</definedName>
    <definedName name="材40224" localSheetId="2">[61]附表5直接工程费单价表!#REF!</definedName>
    <definedName name="材40260" localSheetId="2">[61]附表5直接工程费单价表!#REF!</definedName>
    <definedName name="材40263" localSheetId="2">[61]附表5直接工程费单价表!#REF!</definedName>
    <definedName name="材40271" localSheetId="2">[61]附表5直接工程费单价表!#REF!</definedName>
    <definedName name="材40286" localSheetId="2">[61]附表5直接工程费单价表!#REF!</definedName>
    <definedName name="材40287" localSheetId="2">[61]附表5直接工程费单价表!#REF!</definedName>
    <definedName name="材40288" localSheetId="2">[61]附表5直接工程费单价表!#REF!</definedName>
    <definedName name="材40289" localSheetId="2">[61]附表5直接工程费单价表!#REF!</definedName>
    <definedName name="材40289A" localSheetId="2">[61]附表5直接工程费单价表!#REF!</definedName>
    <definedName name="材40306" localSheetId="2">[61]附表5直接工程费单价表!#REF!</definedName>
    <definedName name="材40306A" localSheetId="2">[61]附表5直接工程费单价表!#REF!</definedName>
    <definedName name="材40306B" localSheetId="2">[61]附表5直接工程费单价表!#REF!</definedName>
    <definedName name="材50003" localSheetId="2">[61]附表5直接工程费单价表!#REF!</definedName>
    <definedName name="材50004" localSheetId="2">[61]附表5直接工程费单价表!#REF!</definedName>
    <definedName name="材50005" localSheetId="2">[61]附表5直接工程费单价表!#REF!</definedName>
    <definedName name="材50006" localSheetId="2">[61]附表5直接工程费单价表!#REF!</definedName>
    <definedName name="材50014" localSheetId="2">[69]附表4工程费单价表!#REF!</definedName>
    <definedName name="材50045" localSheetId="2">[61]附表5直接工程费单价表!#REF!</definedName>
    <definedName name="材50046" localSheetId="2">[61]附表5直接工程费单价表!#REF!</definedName>
    <definedName name="材50049" localSheetId="2">[61]附表5直接工程费单价表!#REF!</definedName>
    <definedName name="材50050" localSheetId="2">[61]附表5直接工程费单价表!#REF!</definedName>
    <definedName name="材50064" localSheetId="2">[65]附表4直接工程费单价表!#REF!</definedName>
    <definedName name="材50067" localSheetId="2">[65]附表4直接工程费单价表!#REF!</definedName>
    <definedName name="材50113" localSheetId="2">[69]附表4工程费单价表!#REF!</definedName>
    <definedName name="材70007" localSheetId="2">[65]附表4直接工程费单价表!#REF!</definedName>
    <definedName name="材70013" localSheetId="2">[65]附表4直接工程费单价表!#REF!</definedName>
    <definedName name="材70014" localSheetId="2">[65]附表4直接工程费单价表!#REF!</definedName>
    <definedName name="材70070" localSheetId="2">[65]附表4直接工程费单价表!#REF!</definedName>
    <definedName name="材70105" localSheetId="2">[65]附表4直接工程费单价表!#REF!</definedName>
    <definedName name="材70106" localSheetId="2">[65]附表4直接工程费单价表!#REF!</definedName>
    <definedName name="材70125" localSheetId="2">[65]附表4直接工程费单价表!#REF!</definedName>
    <definedName name="材70194" localSheetId="2">[61]附表5直接工程费单价表!#REF!</definedName>
    <definedName name="材70195" localSheetId="2">[61]附表5直接工程费单价表!#REF!</definedName>
    <definedName name="材70196" localSheetId="2">[61]附表5直接工程费单价表!#REF!</definedName>
    <definedName name="材80023加8002410" localSheetId="2">[65]附表4直接工程费单价表!#REF!</definedName>
    <definedName name="材80033" localSheetId="2">[65]附表4直接工程费单价表!#REF!</definedName>
    <definedName name="材80034" localSheetId="2">[65]附表4直接工程费单价表!#REF!</definedName>
    <definedName name="材90013" localSheetId="2">[65]附表4直接工程费单价表!#REF!</definedName>
    <definedName name="材90014" localSheetId="2">[61]附表5直接工程费单价表!#REF!</definedName>
    <definedName name="材90017" localSheetId="2">[61]附表5直接工程费单价表!#REF!</definedName>
    <definedName name="材90017A" localSheetId="2">[61]附表5直接工程费单价表!#REF!</definedName>
    <definedName name="材90085" localSheetId="2">[61]附表5直接工程费单价表!#REF!</definedName>
    <definedName name="材90086" localSheetId="2">[61]附表5直接工程费单价表!#REF!</definedName>
    <definedName name="材90087" localSheetId="2">[61]附表5直接工程费单价表!#REF!</definedName>
    <definedName name="材90087A" localSheetId="2">[61]附表5直接工程费单价表!#REF!</definedName>
    <definedName name="材90136" localSheetId="2">[61]附表5直接工程费单价表!#REF!</definedName>
    <definedName name="材90147" localSheetId="2">[61]附表5直接工程费单价表!#REF!</definedName>
    <definedName name="材90189" localSheetId="2">[61]附表5直接工程费单价表!#REF!</definedName>
    <definedName name="材补1" localSheetId="2">[61]附表5直接工程费单价表!#REF!</definedName>
    <definedName name="材补1A" localSheetId="2">[61]附表5直接工程费单价表!#REF!</definedName>
    <definedName name="材补2" localSheetId="2">[61]附表5直接工程费单价表!#REF!</definedName>
    <definedName name="材补3" localSheetId="2">[61]附表5直接工程费单价表!#REF!</definedName>
    <definedName name="材补4" localSheetId="2">[61]附表5直接工程费单价表!#REF!</definedName>
    <definedName name="材补5" localSheetId="2">[61]附表5直接工程费单价表!#REF!</definedName>
    <definedName name="材参60432" localSheetId="2">[61]附表5直接工程费单价表!#REF!</definedName>
    <definedName name="材建11_25换" localSheetId="2">[61]附表5直接工程费单价表!#REF!</definedName>
    <definedName name="材建4_10换" localSheetId="2">[61]附表5直接工程费单价表!#REF!</definedName>
    <definedName name="材料差价" localSheetId="2">'[70]#REF'!$C$2</definedName>
    <definedName name="槽钢" localSheetId="2">[65]附表2材料价格计算表!#REF!</definedName>
    <definedName name="插入式振动器1.1kw" localSheetId="2">[61]附表3机械台班!#REF!</definedName>
    <definedName name="插入式振动器1.5kw" localSheetId="2">[61]附表3机械台班!#REF!</definedName>
    <definedName name="插座φ33" localSheetId="2">[61]附表2材料价格表!#REF!</definedName>
    <definedName name="铲运机2.75m3" localSheetId="2">[61]附表3机械台班!#REF!</definedName>
    <definedName name="冲击钻机CZ_22型" localSheetId="2">[61]附表3机械台班!#REF!</definedName>
    <definedName name="瓷横担_S210" localSheetId="2">[61]附表2材料价格表!#REF!</definedName>
    <definedName name="瓷横担S210" localSheetId="2">[61]附表2材料价格表!#REF!</definedName>
    <definedName name="瓷横担S210Z" localSheetId="2">[65]附表2材料价格计算表!#REF!</definedName>
    <definedName name="瓷瓶" localSheetId="2">[61]附表2材料价格表!#REF!</definedName>
    <definedName name="粗砂" localSheetId="2">[61]附表2材料价格表!#REF!</definedName>
    <definedName name="单" localSheetId="2">'[67]#REF'!$E$2</definedName>
    <definedName name="单10245c" localSheetId="2">[69]附表4工程费单价表!#REF!</definedName>
    <definedName name="单承PVC塑管φ110×3.2×9000" localSheetId="2">[61]附表2材料价格表!#REF!</definedName>
    <definedName name="单承PVC塑管φ125×3.7×9000" localSheetId="2">[61]附表2材料价格表!#REF!</definedName>
    <definedName name="单承PVC塑管φ160×4.7×9000" localSheetId="2">[61]附表2材料价格表!#REF!</definedName>
    <definedName name="单承PVC塑管φ200×5.9×10000" localSheetId="2">[61]附表2材料价格表!#REF!</definedName>
    <definedName name="单承PVC塑管φ200×5.9×9000" localSheetId="2">[61]附表2材料价格表!#REF!</definedName>
    <definedName name="单承PVC塑管φ225×6.6×10000" localSheetId="2">[61]附表2材料价格表!#REF!</definedName>
    <definedName name="单承PVC塑管φ250×7.3×10000" localSheetId="2">[61]附表2材料价格表!#REF!</definedName>
    <definedName name="单承PVC塑管φ315×9.2×10000" localSheetId="2">[61]附表2材料价格表!#REF!</definedName>
    <definedName name="单承PVC塑管φ355×10.4×10000" localSheetId="2">[61]附表2材料价格表!#REF!</definedName>
    <definedName name="单承PVC塑管φ400×11.7×10000" localSheetId="2">[61]附表2材料价格表!#REF!</definedName>
    <definedName name="单承PVC塑管φ500×14.6×10000" localSheetId="2">[61]附表2材料价格表!#REF!</definedName>
    <definedName name="单承PVC塑管φ90×2.8×9000" localSheetId="2">[61]附表2材料价格表!#REF!</definedName>
    <definedName name="单斗挖掘机油动斗容0.5m3" localSheetId="2">[71]机械汇总!$K$6</definedName>
    <definedName name="单价" localSheetId="2">[61]附表5直接工程费单价表!#REF!</definedName>
    <definedName name="单盘插头" localSheetId="2">[61]附表2材料价格表!#REF!</definedName>
    <definedName name="单盘插头110" localSheetId="2">[61]附表2材料价格表!#REF!</definedName>
    <definedName name="单盘插头φ160" localSheetId="2">[61]附表2材料价格表!#REF!</definedName>
    <definedName name="单盘插头φ200" localSheetId="2">[61]附表2材料价格表!#REF!</definedName>
    <definedName name="单盘插头φ225" localSheetId="2">[61]附表2材料价格表!#REF!</definedName>
    <definedName name="单盘插头φ250" localSheetId="2">[61]附表2材料价格表!#REF!</definedName>
    <definedName name="单盘插头φ315" localSheetId="2">[61]附表2材料价格表!#REF!</definedName>
    <definedName name="单盘插头φ355" localSheetId="2">[61]附表2材料价格表!#REF!</definedName>
    <definedName name="单盘插头φ400" localSheetId="2">[61]附表2材料价格表!#REF!</definedName>
    <definedName name="单盘插头φ500" localSheetId="2">[61]附表2材料价格表!#REF!</definedName>
    <definedName name="单盘铝承头φ76" localSheetId="2">[61]附表2材料价格表!#REF!</definedName>
    <definedName name="单盘三通φ110×80×110" localSheetId="2">[61]附表2材料价格表!#REF!</definedName>
    <definedName name="单盘三通φ125×80×125" localSheetId="2">[61]附表2材料价格表!#REF!</definedName>
    <definedName name="单盘三通φ160×80×160" localSheetId="2">[61]附表2材料价格表!#REF!</definedName>
    <definedName name="单盘三通φ200×80×200" localSheetId="2">[61]附表2材料价格表!#REF!</definedName>
    <definedName name="单位" localSheetId="2">'[67]#REF'!$C$2</definedName>
    <definedName name="导线" localSheetId="2">[61]附表2材料价格表!#REF!</definedName>
    <definedName name="导线_BLX_16" localSheetId="2">[61]附表2材料价格表!#REF!</definedName>
    <definedName name="导线_LGJ" localSheetId="2">[61]附表2材料价格表!#REF!</definedName>
    <definedName name="导线BLGJ" localSheetId="2">[65]附表2材料价格计算表!#REF!</definedName>
    <definedName name="导线BLX_16" localSheetId="2">[61]附表2材料价格表!#REF!</definedName>
    <definedName name="导线BLX16" localSheetId="2">[65]附表2材料价格计算表!#REF!</definedName>
    <definedName name="导线L_G_J" localSheetId="2">[61]附表2材料价格表!#REF!</definedName>
    <definedName name="导线LGJ" localSheetId="2">[61]附表2材料价格表!#REF!</definedName>
    <definedName name="导线LGJ_1" localSheetId="2">[61]附表2材料价格表!#REF!</definedName>
    <definedName name="导线LGJ1" localSheetId="2">[61]附表2材料价格表!#REF!</definedName>
    <definedName name="道路工程" localSheetId="2">[72]表3工程施工费表!$I$10</definedName>
    <definedName name="滴灌带φ16" localSheetId="2">[61]附表2材料价格表!#REF!</definedName>
    <definedName name="电动葫芦3t" localSheetId="2">[61]附表3机械台班!#REF!</definedName>
    <definedName name="电杆" localSheetId="2">[61]附表2材料价格表!#REF!</definedName>
    <definedName name="电杆_10m" localSheetId="2">[61]附表2材料价格表!#REF!</definedName>
    <definedName name="电焊机25kvA" localSheetId="2">[61]附表3机械台班!#REF!</definedName>
    <definedName name="电焊机30KVA" localSheetId="2">[61]附表3机械台班!#REF!</definedName>
    <definedName name="电焊条结32" localSheetId="2">[65]附表2材料价格计算表!#REF!</definedName>
    <definedName name="跌落开关RW11_200_10" localSheetId="2">[61]附表2材料价格表!#REF!</definedName>
    <definedName name="堵头φ76" localSheetId="2">[61]附表2材料价格表!#REF!</definedName>
    <definedName name="镀锌扁钢" localSheetId="2">[65]附表2材料价格计算表!#REF!</definedName>
    <definedName name="镀锌钢绞拉线GJ_50" localSheetId="2">[61]附表2材料价格表!#REF!</definedName>
    <definedName name="镀锌钢绞线GL35" localSheetId="2">[65]附表2材料价格计算表!#REF!</definedName>
    <definedName name="镀锌钢绞线GL50" localSheetId="2">[65]附表2材料价格计算表!#REF!</definedName>
    <definedName name="镀锌铁丝8" localSheetId="2">[61]附表2材料价格表!#REF!</definedName>
    <definedName name="对焊机150型" localSheetId="2">[61]附表3机械台班!#REF!</definedName>
    <definedName name="镦" localSheetId="2">[73]材料费!$D$6</definedName>
    <definedName name="多眼拉板_60_6_300" localSheetId="2">[61]附表2材料价格表!#REF!</definedName>
    <definedName name="多眼拉板_60_6_350" localSheetId="2">[61]附表2材料价格表!#REF!</definedName>
    <definedName name="二丁脂" localSheetId="2">[61]附表2材料价格表!#REF!</definedName>
    <definedName name="二合抱箍抱1_190" localSheetId="2">[61]附表2材料价格表!#REF!</definedName>
    <definedName name="二合抱箍抱2_200" localSheetId="2">[61]附表2材料价格表!#REF!</definedName>
    <definedName name="阀兰阀体" localSheetId="2">[61]附表2材料价格表!#REF!</definedName>
    <definedName name="阀兰阀体80" localSheetId="2">[61]附表2材料价格表!#REF!</definedName>
    <definedName name="阀门φ120" localSheetId="2">[61]附表2材料价格表!#REF!</definedName>
    <definedName name="阀门φ90" localSheetId="2">[61]附表2材料价格表!#REF!</definedName>
    <definedName name="法兰螺栓" localSheetId="2">[61]附表2材料价格表!#REF!</definedName>
    <definedName name="法兰盘φ120" localSheetId="2">[61]附表2材料价格表!#REF!</definedName>
    <definedName name="法兰盘φ90" localSheetId="2">[61]附表2材料价格表!#REF!</definedName>
    <definedName name="放空管φ150×1500" localSheetId="2">[61]附表2材料价格表!#REF!</definedName>
    <definedName name="风水枪" localSheetId="2">[61]附表3机械台班!#REF!</definedName>
    <definedName name="封井泥球" localSheetId="2">[61]附表2材料价格表!#REF!</definedName>
    <definedName name="浮力塞" localSheetId="2">[61]附表2材料价格表!#REF!</definedName>
    <definedName name="复合土工膜" localSheetId="2">[61]附表2材料价格表!#REF!</definedName>
    <definedName name="杆顶帽_帽_11" localSheetId="2">[61]附表2材料价格表!#REF!</definedName>
    <definedName name="杆顶帽_帽_3" localSheetId="2">[61]附表2材料价格表!#REF!</definedName>
    <definedName name="钢板4mm" localSheetId="2">[61]附表2材料价格表!#REF!</definedName>
    <definedName name="钢材" localSheetId="2">[61]附表2材料价格表!#REF!</definedName>
    <definedName name="钢垫板" localSheetId="2">[65]附表2材料价格计算表!#REF!</definedName>
    <definedName name="钢管" localSheetId="2">[61]附表2材料价格表!#REF!</definedName>
    <definedName name="钢管φ120" localSheetId="2">[61]附表2材料价格表!#REF!</definedName>
    <definedName name="钢管φ140" localSheetId="2">[61]附表2材料价格表!#REF!</definedName>
    <definedName name="钢管φ160" localSheetId="2">[61]附表2材料价格表!#REF!</definedName>
    <definedName name="钢绞拉线GJ_35" localSheetId="2">[61]附表2材料价格表!#REF!</definedName>
    <definedName name="钢绞线GJ_25" localSheetId="2">[61]附表2材料价格表!#REF!</definedName>
    <definedName name="钢绞线GJ_35" localSheetId="2">[61]附表2材料价格表!#REF!</definedName>
    <definedName name="钢绞线GJ_35kg" localSheetId="2">[61]附表2材料价格表!#REF!</definedName>
    <definedName name="钢筋1" localSheetId="2">[74]材料调差!$L$5</definedName>
    <definedName name="钢筋10以内" localSheetId="2">[61]附表2材料价格表!#REF!</definedName>
    <definedName name="钢筋10以外" localSheetId="2">[61]附表2材料价格表!#REF!</definedName>
    <definedName name="钢筋φ12" localSheetId="2">[61]附表2材料价格表!#REF!</definedName>
    <definedName name="钢筋φ16" localSheetId="2">[61]附表2材料价格表!#REF!</definedName>
    <definedName name="钢筋φ8" localSheetId="2">[61]附表2材料价格表!#REF!</definedName>
    <definedName name="钢筋切断机20kw" localSheetId="2">[61]附表3机械台班!#REF!</definedName>
    <definedName name="钢筋砼C20管" localSheetId="2">[61]附表2材料价格表!#REF!</definedName>
    <definedName name="钢筋砼C20管_DN600" localSheetId="2">[61]附表2材料价格表!#REF!</definedName>
    <definedName name="钢筋砼管C25Φ1000" localSheetId="2">[71]材价汇!$D$43</definedName>
    <definedName name="钢筋砼管C25Φ400" localSheetId="2">[71]材价汇!$D$40</definedName>
    <definedName name="钢筋砼管C25Φ500" localSheetId="2">[71]材价汇!$D$41</definedName>
    <definedName name="钢筋砼管C25Φ600" localSheetId="2">[65]附表2材料价格计算表!#REF!</definedName>
    <definedName name="钢筋砼管C25Φ800" localSheetId="2">[71]材价汇!$D$42</definedName>
    <definedName name="钢筋弯曲机φ6_40" localSheetId="2">[61]附表3机械台班!#REF!</definedName>
    <definedName name="钢模板" localSheetId="2">[61]附表2材料价格表!#REF!</definedName>
    <definedName name="钢芯铝绞线LGJ_50_8" localSheetId="2">[61]附表2材料价格表!#REF!</definedName>
    <definedName name="给水栓" localSheetId="2">[61]附表2材料价格表!#REF!</definedName>
    <definedName name="给水栓三通Dg160×60" localSheetId="2">[61]附表2材料价格表!#REF!</definedName>
    <definedName name="给水栓三通Dg180×60" localSheetId="2">[61]附表2材料价格表!#REF!</definedName>
    <definedName name="给水栓三通Dg90×60" localSheetId="2">[61]附表2材料价格表!#REF!</definedName>
    <definedName name="工10017" localSheetId="2">[65]附表4直接工程费单价表!#REF!</definedName>
    <definedName name="工10020" localSheetId="2">[60]附表4单价!$F$60</definedName>
    <definedName name="工10029" localSheetId="2">[60]附表4单价!$F$74</definedName>
    <definedName name="工10042" localSheetId="2">[65]附表4直接工程费单价表!#REF!</definedName>
    <definedName name="工10043" localSheetId="2">[65]附表4直接工程费单价表!#REF!</definedName>
    <definedName name="工10203" localSheetId="2">[65]附表4直接工程费单价表!$F$46</definedName>
    <definedName name="工10269" localSheetId="2">[65]附表4直接工程费单价表!#REF!</definedName>
    <definedName name="工10302" localSheetId="2">[60]附表4单价!$F$110</definedName>
    <definedName name="工10305" localSheetId="2">[60]附表4单价!$F$144</definedName>
    <definedName name="工10333" localSheetId="2">[65]附表4直接工程费单价表!#REF!</definedName>
    <definedName name="工10334" localSheetId="2">[60]附表4单价!$F$196</definedName>
    <definedName name="工10344" localSheetId="2">[65]附表4直接工程费单价表!#REF!</definedName>
    <definedName name="工10345" localSheetId="2">[65]附表4直接工程费单价表!$F$83</definedName>
    <definedName name="工10364" localSheetId="2">[60]附表4单价!$F$256</definedName>
    <definedName name="工30003" localSheetId="2">[65]附表4直接工程费单价表!$F$100</definedName>
    <definedName name="工30017" localSheetId="2">[60]附表4单价!$F$337</definedName>
    <definedName name="工30018" localSheetId="2">[60]附表4单价!$F$359</definedName>
    <definedName name="工30019" localSheetId="2">[60]附表4单价!$F$379</definedName>
    <definedName name="工30019b" localSheetId="2">[65]附表4直接工程费单价表!$F$172</definedName>
    <definedName name="工30020" localSheetId="2">[60]附表4单价!$F$400</definedName>
    <definedName name="工30021" localSheetId="2">[60]附表4单价!$F$421</definedName>
    <definedName name="工30021b" localSheetId="2">[65]附表4直接工程费单价表!$F$226</definedName>
    <definedName name="工30028" localSheetId="2">[65]附表4直接工程费单价表!#REF!</definedName>
    <definedName name="工30058" localSheetId="2">[60]附表4单价!$F$730</definedName>
    <definedName name="工30064" localSheetId="2">[65]附表4直接工程费单价表!#REF!</definedName>
    <definedName name="工30065" localSheetId="2">[60]附表4单价!$F$1560</definedName>
    <definedName name="工30066" localSheetId="2">[65]附表4直接工程费单价表!$F$278</definedName>
    <definedName name="工40004" localSheetId="2">[65]附表4直接工程费单价表!#REF!</definedName>
    <definedName name="工40006" localSheetId="2">[65]附表4直接工程费单价表!$F$311</definedName>
    <definedName name="工40006b" localSheetId="2">[65]附表4直接工程费单价表!#REF!</definedName>
    <definedName name="工40006d" localSheetId="2">[60]附表4单价!$F$492</definedName>
    <definedName name="工40006细石" localSheetId="2">[65]附表4直接工程费单价表!#REF!</definedName>
    <definedName name="工40023b" localSheetId="2">[60]附表4单价!$F$607</definedName>
    <definedName name="工40030" localSheetId="2">[65]附表4直接工程费单价表!#REF!</definedName>
    <definedName name="工40031a" localSheetId="2">[65]附表4直接工程费单价表!#REF!</definedName>
    <definedName name="工40041a" localSheetId="2">[65]附表4直接工程费单价表!$F$408</definedName>
    <definedName name="工40041b" localSheetId="2">[65]附表4直接工程费单价表!#REF!</definedName>
    <definedName name="工40066" localSheetId="2">[60]附表4单价!$F$776</definedName>
    <definedName name="工40073" localSheetId="2">[65]附表4直接工程费单价表!#REF!</definedName>
    <definedName name="工40076" localSheetId="2">[65]附表4直接工程费单价表!#REF!</definedName>
    <definedName name="工40076d" localSheetId="2">[60]附表4单价!$F$842</definedName>
    <definedName name="工40077" localSheetId="2">[65]附表4直接工程费单价表!#REF!</definedName>
    <definedName name="工40079" localSheetId="2">[65]附表4直接工程费单价表!$F$565</definedName>
    <definedName name="工40115" localSheetId="2">[60]附表4单价!$F$989</definedName>
    <definedName name="工40116" localSheetId="2">[65]附表4直接工程费单价表!$F$629</definedName>
    <definedName name="工40123" localSheetId="2">[60]附表4单价!$F$1012</definedName>
    <definedName name="工40124" localSheetId="2">[60]附表4单价!$F$1040</definedName>
    <definedName name="工40136" localSheetId="2">[60]附表4单价!$F$1096</definedName>
    <definedName name="工40139" localSheetId="2">[60]附表4单价!$F$1129</definedName>
    <definedName name="工40159" localSheetId="2">[60]附表4单价!$F$1174</definedName>
    <definedName name="工40192" localSheetId="2">[65]附表4直接工程费单价表!#REF!</definedName>
    <definedName name="工40203" localSheetId="2">[65]附表4直接工程费单价表!#REF!</definedName>
    <definedName name="工40211" localSheetId="2">[65]附表4直接工程费单价表!$F$853</definedName>
    <definedName name="工40215" localSheetId="2">[65]附表4直接工程费单价表!$F$900</definedName>
    <definedName name="工40215补" localSheetId="2">[60]附表4单价!$F$1222</definedName>
    <definedName name="工40216" localSheetId="2">[60]附表4单价!$F$2138</definedName>
    <definedName name="工40218" localSheetId="2">[60]附表4单价!$F$2192</definedName>
    <definedName name="工40220" localSheetId="2">[60]附表4单价!$F$2220</definedName>
    <definedName name="工40226" localSheetId="2">[60]附表4单价!$F$2240</definedName>
    <definedName name="工40231" localSheetId="2">[60]附表4单价!$F$2291</definedName>
    <definedName name="工40233" localSheetId="2">[60]附表4单价!$F$2337</definedName>
    <definedName name="工40235" localSheetId="2">[60]附表4单价!$F$2360</definedName>
    <definedName name="工50064" localSheetId="2">[65]附表4直接工程费单价表!#REF!</definedName>
    <definedName name="工50067" localSheetId="2">[65]附表4直接工程费单价表!#REF!</definedName>
    <definedName name="工50111" localSheetId="2">[60]附表4单价!$F$1367</definedName>
    <definedName name="工70001" localSheetId="2">[60]附表4单价!$F$1502</definedName>
    <definedName name="工70007" localSheetId="2">[65]附表4直接工程费单价表!#REF!</definedName>
    <definedName name="工70014" localSheetId="2">[65]附表4直接工程费单价表!#REF!</definedName>
    <definedName name="工80015" localSheetId="2">[60]附表4单价!$F$1282</definedName>
    <definedName name="工80015加80016" localSheetId="2">[65]附表4直接工程费单价表!#REF!</definedName>
    <definedName name="工80015加800166" localSheetId="2">[65]附表4直接工程费单价表!$F$1067</definedName>
    <definedName name="工80015减80016" localSheetId="2">[65]附表4直接工程费单价表!#REF!</definedName>
    <definedName name="工80023" localSheetId="2">[65]附表4直接工程费单价表!$F$1089</definedName>
    <definedName name="工80023a" localSheetId="2">[60]附表4单价!$F$1336</definedName>
    <definedName name="工90001b" localSheetId="2">[65]附表4直接工程费单价表!$F$1125</definedName>
    <definedName name="工90001c" localSheetId="2">[65]附表4直接工程费单价表!#REF!</definedName>
    <definedName name="工90013" localSheetId="2">[65]附表4直接工程费单价表!#REF!</definedName>
    <definedName name="工9001c" localSheetId="2">[65]附表4直接工程费单价表!#REF!</definedName>
    <definedName name="工程施工费工" localSheetId="2">[71]表2预算汇总表!$H$338</definedName>
    <definedName name="工土地平整" localSheetId="2">[65]表3工程施工费用!#REF!</definedName>
    <definedName name="管件" localSheetId="2">[61]附表2材料价格表!#REF!</definedName>
    <definedName name="管件φ120" localSheetId="2">[61]附表2材料价格表!#REF!</definedName>
    <definedName name="管件φ90" localSheetId="2">[61]附表2材料价格表!#REF!</definedName>
    <definedName name="光轮压路机12_15t" localSheetId="2">[61]附表3机械台班!#REF!</definedName>
    <definedName name="光轮压路机6_8t" localSheetId="2">[61]附表3机械台班!#REF!</definedName>
    <definedName name="光轮压路机8_10t" localSheetId="2">[61]附表3机械台班!#REF!</definedName>
    <definedName name="国槐" localSheetId="2">[65]附表2材料价格计算表!#REF!</definedName>
    <definedName name="合计" localSheetId="2">'[67]#REF'!$G$2</definedName>
    <definedName name="合作杨" localSheetId="2">[71]材价汇!$D$48</definedName>
    <definedName name="环氧树脂" localSheetId="2">[61]附表2材料价格表!#REF!</definedName>
    <definedName name="灰浆搅拌机" localSheetId="2">[61]附表3机械台班!#REF!</definedName>
    <definedName name="混凝土拌制" localSheetId="2">[75]单位估价!#REF!</definedName>
    <definedName name="混凝土拌制1" localSheetId="2">[75]单位估价!#REF!</definedName>
    <definedName name="混凝土泵" localSheetId="2">[61]附表3机械台班!#REF!</definedName>
    <definedName name="混凝土垂直运输" localSheetId="2">[75]单位估价!#REF!</definedName>
    <definedName name="混凝土底盘" localSheetId="2">[61]附表2材料价格表!#REF!</definedName>
    <definedName name="混凝土底盘800×800×800" localSheetId="2">[61]附表2材料价格表!#REF!</definedName>
    <definedName name="混凝土底盘800800180" localSheetId="2">[65]附表2材料价格计算表!#REF!</definedName>
    <definedName name="混凝土拉盘LP6" localSheetId="2">[65]附表2材料价格计算表!#REF!</definedName>
    <definedName name="混凝土拉线盘LP8" localSheetId="2">[65]附表2材料价格计算表!#REF!</definedName>
    <definedName name="混凝土水平运输" localSheetId="2">[75]单位估价!#REF!</definedName>
    <definedName name="混凝土运输" localSheetId="2">[61]附表5直接工程费单价表!#REF!</definedName>
    <definedName name="混凝土柱" localSheetId="2">[61]附表2材料价格表!#REF!</definedName>
    <definedName name="机" localSheetId="2">[61]附表5直接工程费单价表!#REF!</definedName>
    <definedName name="机1_23_1" localSheetId="2">[61]附表5直接工程费单价表!#REF!</definedName>
    <definedName name="机100017" localSheetId="2">[65]附表4直接工程费单价表!#REF!</definedName>
    <definedName name="机100023" localSheetId="2">[65]附表4直接工程费单价表!#REF!</definedName>
    <definedName name="机100049" localSheetId="2">[65]附表4直接工程费单价表!#REF!</definedName>
    <definedName name="机10043" localSheetId="2">[65]附表4直接工程费单价表!#REF!</definedName>
    <definedName name="机10204" localSheetId="2">[61]附表5直接工程费单价表!#REF!</definedName>
    <definedName name="机10269" localSheetId="2">[61]附表5直接工程费单价表!#REF!</definedName>
    <definedName name="机10270" localSheetId="2">[61]附表5直接工程费单价表!#REF!</definedName>
    <definedName name="机10271" localSheetId="2">[61]附表5直接工程费单价表!#REF!</definedName>
    <definedName name="机10272" localSheetId="2">[61]附表5直接工程费单价表!#REF!</definedName>
    <definedName name="机10273" localSheetId="2">[61]附表5直接工程费单价表!#REF!</definedName>
    <definedName name="机10275" localSheetId="2">[61]附表5直接工程费单价表!#REF!</definedName>
    <definedName name="机10277" localSheetId="2">[61]附表5直接工程费单价表!#REF!</definedName>
    <definedName name="机10278" localSheetId="2">[61]附表5直接工程费单价表!#REF!</definedName>
    <definedName name="机10279" localSheetId="2">[61]附表5直接工程费单价表!#REF!</definedName>
    <definedName name="机10279A" localSheetId="2">[61]附表5直接工程费单价表!#REF!</definedName>
    <definedName name="机10280" localSheetId="2">[61]附表5直接工程费单价表!#REF!</definedName>
    <definedName name="机10280A" localSheetId="2">[61]附表5直接工程费单价表!#REF!</definedName>
    <definedName name="机10281" localSheetId="2">[61]附表5直接工程费单价表!#REF!</definedName>
    <definedName name="机10281A" localSheetId="2">[61]附表5直接工程费单价表!#REF!</definedName>
    <definedName name="机10282" localSheetId="2">[61]附表5直接工程费单价表!#REF!</definedName>
    <definedName name="机10282A" localSheetId="2">[61]附表5直接工程费单价表!#REF!</definedName>
    <definedName name="机10283" localSheetId="2">[61]附表5直接工程费单价表!#REF!</definedName>
    <definedName name="机10283A" localSheetId="2">[61]附表5直接工程费单价表!#REF!</definedName>
    <definedName name="机10305" localSheetId="2">[69]附表4工程费单价表!#REF!</definedName>
    <definedName name="机10306" localSheetId="2">[65]附表4直接工程费单价表!#REF!</definedName>
    <definedName name="机10309" localSheetId="2">[61]附表5直接工程费单价表!#REF!</definedName>
    <definedName name="机10310" localSheetId="2">[61]附表5直接工程费单价表!#REF!</definedName>
    <definedName name="机10311" localSheetId="2">[61]附表5直接工程费单价表!#REF!</definedName>
    <definedName name="机10315" localSheetId="2">[69]附表4工程费单价表!#REF!</definedName>
    <definedName name="机10333" localSheetId="2">[65]附表4直接工程费单价表!#REF!</definedName>
    <definedName name="机10334" localSheetId="2">[61]附表5直接工程费单价表!#REF!</definedName>
    <definedName name="机10339" localSheetId="2">[61]附表5直接工程费单价表!#REF!</definedName>
    <definedName name="机10344" localSheetId="2">[65]附表4直接工程费单价表!#REF!</definedName>
    <definedName name="机10345" localSheetId="2">[61]附表5直接工程费单价表!#REF!</definedName>
    <definedName name="机10360" localSheetId="2">[61]附表5直接工程费单价表!#REF!</definedName>
    <definedName name="机10361" localSheetId="2">[61]附表5直接工程费单价表!#REF!</definedName>
    <definedName name="机10365" localSheetId="2">[61]附表5直接工程费单价表!#REF!</definedName>
    <definedName name="机10366" localSheetId="2">[61]附表5直接工程费单价表!#REF!</definedName>
    <definedName name="机10367" localSheetId="2">[61]附表5直接工程费单价表!#REF!</definedName>
    <definedName name="机10465" localSheetId="2">[61]附表5直接工程费单价表!#REF!</definedName>
    <definedName name="机10469" localSheetId="2">[61]附表5直接工程费单价表!#REF!</definedName>
    <definedName name="机10469A" localSheetId="2">[61]附表5直接工程费单价表!#REF!</definedName>
    <definedName name="机10473" localSheetId="2">[61]附表5直接工程费单价表!#REF!</definedName>
    <definedName name="机10474" localSheetId="2">[61]附表5直接工程费单价表!#REF!</definedName>
    <definedName name="机12001" localSheetId="2">[61]附表5直接工程费单价表!#REF!</definedName>
    <definedName name="机12074" localSheetId="2">[61]附表5直接工程费单价表!#REF!</definedName>
    <definedName name="机12075" localSheetId="2">[61]附表5直接工程费单价表!#REF!</definedName>
    <definedName name="机2_19_3" localSheetId="2">[61]附表5直接工程费单价表!#REF!</definedName>
    <definedName name="机2_19_4" localSheetId="2">[61]附表5直接工程费单价表!#REF!</definedName>
    <definedName name="机20484" localSheetId="2">[61]附表5直接工程费单价表!#REF!</definedName>
    <definedName name="机20485" localSheetId="2">[61]附表5直接工程费单价表!#REF!</definedName>
    <definedName name="机20488" localSheetId="2">[61]附表5直接工程费单价表!#REF!</definedName>
    <definedName name="机30016" localSheetId="2">[61]附表5直接工程费单价表!#REF!</definedName>
    <definedName name="机30019" localSheetId="2">[61]附表5直接工程费单价表!#REF!</definedName>
    <definedName name="机30020" localSheetId="2">[61]附表5直接工程费单价表!#REF!</definedName>
    <definedName name="机30021" localSheetId="2">[61]附表5直接工程费单价表!#REF!</definedName>
    <definedName name="机30022" localSheetId="2">[61]附表5直接工程费单价表!#REF!</definedName>
    <definedName name="机30023" localSheetId="2">[61]附表5直接工程费单价表!#REF!</definedName>
    <definedName name="机30025" localSheetId="2">[61]附表5直接工程费单价表!#REF!</definedName>
    <definedName name="机30027" localSheetId="2">[61]附表5直接工程费单价表!#REF!</definedName>
    <definedName name="机30048" localSheetId="2">[61]附表5直接工程费单价表!#REF!</definedName>
    <definedName name="机30048、30051" localSheetId="2">[61]附表5直接工程费单价表!#REF!</definedName>
    <definedName name="机30049" localSheetId="2">[61]附表5直接工程费单价表!#REF!</definedName>
    <definedName name="机40004" localSheetId="2">[65]附表4直接工程费单价表!#REF!</definedName>
    <definedName name="机40006" localSheetId="2">[68]直接工程费!$F$203</definedName>
    <definedName name="机40006b" localSheetId="2">[65]附表4直接工程费单价表!#REF!</definedName>
    <definedName name="机40006细石" localSheetId="2">[65]附表4直接工程费单价表!#REF!</definedName>
    <definedName name="机40030" localSheetId="2">[65]附表4直接工程费单价表!#REF!</definedName>
    <definedName name="机40031" localSheetId="2">[61]附表5直接工程费单价表!#REF!</definedName>
    <definedName name="机4003115" localSheetId="2">[65]附表4直接工程费单价表!#REF!</definedName>
    <definedName name="机40031C15" localSheetId="2">[65]附表4直接工程费单价表!#REF!</definedName>
    <definedName name="机40041b" localSheetId="2">[65]附表4直接工程费单价表!#REF!</definedName>
    <definedName name="机40058" localSheetId="2">[61]附表5直接工程费单价表!#REF!</definedName>
    <definedName name="机40058A" localSheetId="2">[61]附表5直接工程费单价表!#REF!</definedName>
    <definedName name="机40061" localSheetId="2">[61]附表5直接工程费单价表!#REF!</definedName>
    <definedName name="机40062" localSheetId="2">[61]附表5直接工程费单价表!#REF!</definedName>
    <definedName name="机40063" localSheetId="2">[65]附表4直接工程费单价表!#REF!</definedName>
    <definedName name="机40064" localSheetId="2">[65]附表4直接工程费单价表!#REF!</definedName>
    <definedName name="机40067" localSheetId="2">[61]附表5直接工程费单价表!#REF!</definedName>
    <definedName name="机40067A" localSheetId="2">[61]附表5直接工程费单价表!#REF!</definedName>
    <definedName name="机40068" localSheetId="2">[61]附表5直接工程费单价表!#REF!</definedName>
    <definedName name="机40069" localSheetId="2">[61]附表5直接工程费单价表!#REF!</definedName>
    <definedName name="机40070" localSheetId="2">[61]附表5直接工程费单价表!#REF!</definedName>
    <definedName name="机40072" localSheetId="2">[61]附表5直接工程费单价表!#REF!</definedName>
    <definedName name="机40073" localSheetId="2">[65]附表4直接工程费单价表!#REF!</definedName>
    <definedName name="机40074" localSheetId="2">[61]附表5直接工程费单价表!#REF!</definedName>
    <definedName name="机40075" localSheetId="2">[61]附表5直接工程费单价表!#REF!</definedName>
    <definedName name="机40076" localSheetId="2">[61]附表5直接工程费单价表!#REF!</definedName>
    <definedName name="机4007620" localSheetId="2">[65]附表4直接工程费单价表!#REF!</definedName>
    <definedName name="机40077" localSheetId="2">[65]附表4直接工程费单价表!#REF!</definedName>
    <definedName name="机40079" localSheetId="2">[61]附表5直接工程费单价表!#REF!</definedName>
    <definedName name="机40090" localSheetId="2">[61]附表5直接工程费单价表!#REF!</definedName>
    <definedName name="机40096" localSheetId="2">[61]附表5直接工程费单价表!#REF!</definedName>
    <definedName name="机40101" localSheetId="2">[61]附表5直接工程费单价表!#REF!</definedName>
    <definedName name="机40101A" localSheetId="2">[61]附表5直接工程费单价表!#REF!</definedName>
    <definedName name="机40101B" localSheetId="2">[61]附表5直接工程费单价表!#REF!</definedName>
    <definedName name="机40109" localSheetId="2">[61]附表5直接工程费单价表!#REF!</definedName>
    <definedName name="机40110" localSheetId="2">[61]附表5直接工程费单价表!#REF!</definedName>
    <definedName name="机40111" localSheetId="2">[61]附表5直接工程费单价表!#REF!</definedName>
    <definedName name="机40112" localSheetId="2">[61]附表5直接工程费单价表!#REF!</definedName>
    <definedName name="机40113" localSheetId="2">[61]附表5直接工程费单价表!#REF!</definedName>
    <definedName name="机40114" localSheetId="2">[61]附表5直接工程费单价表!#REF!</definedName>
    <definedName name="机40115" localSheetId="2">[61]附表5直接工程费单价表!#REF!</definedName>
    <definedName name="机40120" localSheetId="2">[61]附表5直接工程费单价表!#REF!</definedName>
    <definedName name="机40124" localSheetId="2">[61]附表5直接工程费单价表!#REF!</definedName>
    <definedName name="机40125" localSheetId="2">[61]附表5直接工程费单价表!#REF!</definedName>
    <definedName name="机40133" localSheetId="2">[65]附表4直接工程费单价表!#REF!</definedName>
    <definedName name="机40134" localSheetId="2">[61]附表5直接工程费单价表!#REF!</definedName>
    <definedName name="机40143" localSheetId="2">[61]附表5直接工程费单价表!#REF!</definedName>
    <definedName name="机40192" localSheetId="2">[65]附表4直接工程费单价表!#REF!</definedName>
    <definedName name="机40203" localSheetId="2">[65]附表4直接工程费单价表!#REF!</definedName>
    <definedName name="机40214苯" localSheetId="2">[65]附表4直接工程费单价表!#REF!</definedName>
    <definedName name="机40224" localSheetId="2">[61]附表5直接工程费单价表!#REF!</definedName>
    <definedName name="机40260" localSheetId="2">[61]附表5直接工程费单价表!#REF!</definedName>
    <definedName name="机40286" localSheetId="2">[61]附表5直接工程费单价表!#REF!</definedName>
    <definedName name="机40287" localSheetId="2">[61]附表5直接工程费单价表!#REF!</definedName>
    <definedName name="机40288" localSheetId="2">[61]附表5直接工程费单价表!#REF!</definedName>
    <definedName name="机40289" localSheetId="2">[61]附表5直接工程费单价表!#REF!</definedName>
    <definedName name="机40289A" localSheetId="2">[61]附表5直接工程费单价表!#REF!</definedName>
    <definedName name="机40306" localSheetId="2">[61]附表5直接工程费单价表!#REF!</definedName>
    <definedName name="机40306A" localSheetId="2">[61]附表5直接工程费单价表!#REF!</definedName>
    <definedName name="机40306B" localSheetId="2">[61]附表5直接工程费单价表!#REF!</definedName>
    <definedName name="机50003" localSheetId="2">[61]附表5直接工程费单价表!#REF!</definedName>
    <definedName name="机50004" localSheetId="2">[61]附表5直接工程费单价表!#REF!</definedName>
    <definedName name="机50005" localSheetId="2">[61]附表5直接工程费单价表!#REF!</definedName>
    <definedName name="机50006" localSheetId="2">[61]附表5直接工程费单价表!#REF!</definedName>
    <definedName name="机50014" localSheetId="2">[69]附表4工程费单价表!#REF!</definedName>
    <definedName name="机50045" localSheetId="2">[61]附表5直接工程费单价表!#REF!</definedName>
    <definedName name="机50046" localSheetId="2">[61]附表5直接工程费单价表!#REF!</definedName>
    <definedName name="机50049" localSheetId="2">[61]附表5直接工程费单价表!#REF!</definedName>
    <definedName name="机50050" localSheetId="2">[61]附表5直接工程费单价表!#REF!</definedName>
    <definedName name="机50113" localSheetId="2">[69]附表4工程费单价表!#REF!</definedName>
    <definedName name="机70007" localSheetId="2">[65]附表4直接工程费单价表!#REF!</definedName>
    <definedName name="机70013" localSheetId="2">[65]附表4直接工程费单价表!#REF!</definedName>
    <definedName name="机70014" localSheetId="2">[65]附表4直接工程费单价表!#REF!</definedName>
    <definedName name="机70070" localSheetId="2">[65]附表4直接工程费单价表!#REF!</definedName>
    <definedName name="机70105" localSheetId="2">[65]附表4直接工程费单价表!#REF!</definedName>
    <definedName name="机70106" localSheetId="2">[65]附表4直接工程费单价表!#REF!</definedName>
    <definedName name="机70125" localSheetId="2">[65]附表4直接工程费单价表!#REF!</definedName>
    <definedName name="机70194" localSheetId="2">[61]附表5直接工程费单价表!#REF!</definedName>
    <definedName name="机70195" localSheetId="2">[61]附表5直接工程费单价表!#REF!</definedName>
    <definedName name="机70196" localSheetId="2">[61]附表5直接工程费单价表!#REF!</definedName>
    <definedName name="机80015" localSheetId="2">[65]附表4直接工程费单价表!#REF!</definedName>
    <definedName name="机80015加800162" localSheetId="2">[65]附表4直接工程费单价表!#REF!</definedName>
    <definedName name="机80015减80016" localSheetId="2">[65]附表4直接工程费单价表!#REF!</definedName>
    <definedName name="机80023加8002410" localSheetId="2">[65]附表4直接工程费单价表!#REF!</definedName>
    <definedName name="机80033" localSheetId="2">[65]附表4直接工程费单价表!#REF!</definedName>
    <definedName name="机80034" localSheetId="2">[65]附表4直接工程费单价表!#REF!</definedName>
    <definedName name="机90014" localSheetId="2">[61]附表5直接工程费单价表!#REF!</definedName>
    <definedName name="机90017" localSheetId="2">[61]附表5直接工程费单价表!#REF!</definedName>
    <definedName name="机90017A" localSheetId="2">[61]附表5直接工程费单价表!#REF!</definedName>
    <definedName name="机90085" localSheetId="2">[61]附表5直接工程费单价表!#REF!</definedName>
    <definedName name="机90086" localSheetId="2">[61]附表5直接工程费单价表!#REF!</definedName>
    <definedName name="机90087" localSheetId="2">[61]附表5直接工程费单价表!#REF!</definedName>
    <definedName name="机90087A" localSheetId="2">[61]附表5直接工程费单价表!#REF!</definedName>
    <definedName name="机90136" localSheetId="2">[61]附表5直接工程费单价表!#REF!</definedName>
    <definedName name="机90147" localSheetId="2">[61]附表5直接工程费单价表!#REF!</definedName>
    <definedName name="机补2" localSheetId="2">[61]附表5直接工程费单价表!#REF!</definedName>
    <definedName name="机补3" localSheetId="2">[61]附表5直接工程费单价表!#REF!</definedName>
    <definedName name="机动翻斗车1t" localSheetId="2">[61]附表3机械台班!#REF!</definedName>
    <definedName name="机建11_25换" localSheetId="2">[61]附表5直接工程费单价表!#REF!</definedName>
    <definedName name="机建4_10换" localSheetId="2">[61]附表5直接工程费单价表!#REF!</definedName>
    <definedName name="机油" localSheetId="2">[65]附表2材料价格计算表!#REF!</definedName>
    <definedName name="基本电价" localSheetId="2">[65]附表2材料价格计算表!#REF!</definedName>
    <definedName name="甲苯" localSheetId="2">[61]附表2材料价格表!#REF!</definedName>
    <definedName name="甲类" localSheetId="2">[76]附表1人工单价表!#REF!</definedName>
    <definedName name="价_元" localSheetId="2">'[67]#REF'!$F$2</definedName>
    <definedName name="简易缆索机40t" localSheetId="2">[61]附表3机械台班!#REF!</definedName>
    <definedName name="碱粉" localSheetId="2">[61]附表2材料价格表!#REF!</definedName>
    <definedName name="胶φ76" localSheetId="2">[61]附表2材料价格表!#REF!</definedName>
    <definedName name="胶轮车" localSheetId="2">[61]附表3机械台班!#REF!</definedName>
    <definedName name="胶圈φ110" localSheetId="2">[61]附表2材料价格表!#REF!</definedName>
    <definedName name="胶圈φ125" localSheetId="2">[61]附表2材料价格表!#REF!</definedName>
    <definedName name="胶圈φ160" localSheetId="2">[61]附表2材料价格表!#REF!</definedName>
    <definedName name="胶圈φ200" localSheetId="2">[61]附表2材料价格表!#REF!</definedName>
    <definedName name="胶圈φ225" localSheetId="2">[61]附表2材料价格表!#REF!</definedName>
    <definedName name="胶圈φ250" localSheetId="2">[61]附表2材料价格表!#REF!</definedName>
    <definedName name="胶圈φ315" localSheetId="2">[61]附表2材料价格表!#REF!</definedName>
    <definedName name="胶圈φ355" localSheetId="2">[61]附表2材料价格表!#REF!</definedName>
    <definedName name="胶圈φ400" localSheetId="2">[61]附表2材料价格表!#REF!</definedName>
    <definedName name="胶圈φ76" localSheetId="2">[61]附表2材料价格表!#REF!</definedName>
    <definedName name="胶圈φ90" localSheetId="2">[61]附表2材料价格表!#REF!</definedName>
    <definedName name="焦油膏" localSheetId="2">[71]材价汇!$D$51</definedName>
    <definedName name="搅拌机0.25m3" localSheetId="2">[61]附表3机械台班!#REF!</definedName>
    <definedName name="搅拌机0.4m3" localSheetId="2">[61]附表3机械台班!#REF!</definedName>
    <definedName name="接头" localSheetId="2">[65]附表2材料价格计算表!#REF!</definedName>
    <definedName name="截阀开关φ90×76" localSheetId="2">[61]附表2材料价格表!#REF!</definedName>
    <definedName name="截止阀开关φ90×76" localSheetId="2">[61]附表2材料价格表!#REF!</definedName>
    <definedName name="精制六角带帽螺栓M161460" localSheetId="2">[65]附表2材料价格计算表!#REF!</definedName>
    <definedName name="精致六角带帽螺栓M101470" localSheetId="2">[65]附表2材料价格计算表!#REF!</definedName>
    <definedName name="聚氨酯" localSheetId="2">[65]附表2材料价格计算表!#REF!</definedName>
    <definedName name="聚乙烯胶泥" localSheetId="2">[65]附表2材料价格计算表!#REF!</definedName>
    <definedName name="卷扬机3t" localSheetId="2">[61]附表3机械台班!#REF!</definedName>
    <definedName name="竣工验收费预算表" localSheetId="2">'[76]表5-3竣工'!$E$14</definedName>
    <definedName name="卡子φ110" localSheetId="2">[61]附表2材料价格表!#REF!</definedName>
    <definedName name="卡子φ125" localSheetId="2">[61]附表2材料价格表!#REF!</definedName>
    <definedName name="卡子φ160" localSheetId="2">[61]附表2材料价格表!#REF!</definedName>
    <definedName name="卡子φ200" localSheetId="2">[61]附表2材料价格表!#REF!</definedName>
    <definedName name="卡子φ225" localSheetId="2">[61]附表2材料价格表!#REF!</definedName>
    <definedName name="卡子φ250" localSheetId="2">[61]附表2材料价格表!#REF!</definedName>
    <definedName name="卡子φ315" localSheetId="2">[61]附表2材料价格表!#REF!</definedName>
    <definedName name="卡子φ355" localSheetId="2">[61]附表2材料价格表!#REF!</definedName>
    <definedName name="卡子φ400" localSheetId="2">[61]附表2材料价格表!#REF!</definedName>
    <definedName name="卡子φ500" localSheetId="2">[61]附表2材料价格表!#REF!</definedName>
    <definedName name="卡子φ90" localSheetId="2">[61]附表2材料价格表!#REF!</definedName>
    <definedName name="空气阀φ120" localSheetId="2">[61]附表2材料价格表!#REF!</definedName>
    <definedName name="空气阀φ140" localSheetId="2">[61]附表2材料价格表!#REF!</definedName>
    <definedName name="空气阀φ160" localSheetId="2">[61]附表2材料价格表!#REF!</definedName>
    <definedName name="拉线板_60_12" localSheetId="2">[61]附表2材料价格表!#REF!</definedName>
    <definedName name="拉线棒￠16_2500" localSheetId="2">[61]附表2材料价格表!#REF!</definedName>
    <definedName name="拉线盘_LP_6_混凝土" localSheetId="2">[61]附表2材料价格表!#REF!</definedName>
    <definedName name="拉线盘_LP_6混凝土" localSheetId="2">[61]附表2材料价格表!#REF!</definedName>
    <definedName name="拉线盘_LP_8混凝土" localSheetId="2">[61]附表2材料价格表!#REF!</definedName>
    <definedName name="拉线盘0.3_0.6" localSheetId="2">[61]附表2材料价格表!#REF!</definedName>
    <definedName name="拉线盘LP_6混凝土" localSheetId="2">[61]附表2材料价格表!#REF!</definedName>
    <definedName name="拉线盘LP_8混凝土" localSheetId="2">[61]附表2材料价格表!#REF!</definedName>
    <definedName name="立管φ33×1000" localSheetId="2">[61]附表2材料价格表!#REF!</definedName>
    <definedName name="砾料" localSheetId="2">[61]附表2材料价格表!#REF!</definedName>
    <definedName name="砾石" localSheetId="2">[61]附表2材料价格表!#REF!</definedName>
    <definedName name="砾石30mm" localSheetId="2">[61]附表2材料价格表!#REF!</definedName>
    <definedName name="砾石40mm" localSheetId="2">[61]附表2材料价格表!#REF!</definedName>
    <definedName name="砾石50mm" localSheetId="2">[61]附表2材料价格表!#REF!</definedName>
    <definedName name="联板LV_1214" localSheetId="2">[61]附表2材料价格表!#REF!</definedName>
    <definedName name="零星卡具" localSheetId="2">[61]附表2材料价格表!#REF!</definedName>
    <definedName name="柳树" localSheetId="2">[65]附表2材料价格计算表!#REF!</definedName>
    <definedName name="滤料" localSheetId="2">[61]附表2材料价格表!#REF!</definedName>
    <definedName name="滤网" localSheetId="2">[61]附表2材料价格表!#REF!</definedName>
    <definedName name="滤油纸" localSheetId="2">[65]附表2材料价格计算表!#REF!</definedName>
    <definedName name="铝包带" localSheetId="2">[61]附表2材料价格表!#REF!</definedName>
    <definedName name="铝包带10" localSheetId="2">[61]附表2材料价格表!#REF!</definedName>
    <definedName name="铝三通φ76×1.2×6000" localSheetId="2">[61]附表2材料价格表!#REF!</definedName>
    <definedName name="铝三通φ76×1.2×9000" localSheetId="2">[61]附表2材料价格表!#REF!</definedName>
    <definedName name="铝直管φ76×1.2×6000" localSheetId="2">[61]附表2材料价格表!#REF!</definedName>
    <definedName name="螺杆" localSheetId="2">[61]附表2材料价格表!#REF!</definedName>
    <definedName name="螺杆16_60" localSheetId="2">[61]附表2材料价格表!#REF!</definedName>
    <definedName name="螺杆卡子" localSheetId="2">[61]附表2材料价格表!#REF!</definedName>
    <definedName name="螺杆卡子5_30" localSheetId="2">[61]附表2材料价格表!#REF!</definedName>
    <definedName name="螺栓、铁件" localSheetId="2">[61]附表2材料价格表!#REF!</definedName>
    <definedName name="螺栓φ18×80" localSheetId="2">[61]附表2材料价格表!#REF!</definedName>
    <definedName name="螺栓φ20×80" localSheetId="2">[61]附表2材料价格表!#REF!</definedName>
    <definedName name="螺丝￠16_300" localSheetId="2">[61]附表2材料价格表!#REF!</definedName>
    <definedName name="螺丝￠16_80" localSheetId="2">[61]附表2材料价格表!#REF!</definedName>
    <definedName name="螺丝￠18_300" localSheetId="2">[61]附表2材料价格表!#REF!</definedName>
    <definedName name="螺丝￠18_80" localSheetId="2">[61]附表2材料价格表!#REF!</definedName>
    <definedName name="麻刀" localSheetId="2">[65]附表2材料价格计算表!#REF!</definedName>
    <definedName name="麻絮" localSheetId="2">[61]附表2材料价格表!#REF!</definedName>
    <definedName name="毛石" localSheetId="2">[61]附表2材料价格表!#REF!</definedName>
    <definedName name="煤沥青" localSheetId="2">[65]附表2材料价格计算表!#REF!</definedName>
    <definedName name="煤油" localSheetId="2">[65]附表2材料价格计算表!#REF!</definedName>
    <definedName name="门窗用木材" localSheetId="2">[61]附表2材料价格表!#REF!</definedName>
    <definedName name="门式起重机10t" localSheetId="2">[61]附表3机械台班!#REF!</definedName>
    <definedName name="棉纱头" localSheetId="2">[61]附表2材料价格表!#REF!</definedName>
    <definedName name="民族" localSheetId="2">[77]二级代码!$B$2:$B$58</definedName>
    <definedName name="名称及规格" localSheetId="2">'[67]#REF'!$B$2</definedName>
    <definedName name="模板用木材" localSheetId="2">[61]附表2材料价格表!#REF!</definedName>
    <definedName name="木材" localSheetId="2">[61]附表2材料价格表!#REF!</definedName>
    <definedName name="木结构木材" localSheetId="2">[61]附表2材料价格表!#REF!</definedName>
    <definedName name="内燃压路机12_15t" localSheetId="2">[61]附表3机械台班!#REF!</definedName>
    <definedName name="内燃压路机重量68t" localSheetId="2">[71]机械汇总!$K$24</definedName>
    <definedName name="耐张线夹_NLD_2" localSheetId="2">[61]附表2材料价格表!#REF!</definedName>
    <definedName name="耐张线夹NLD_1" localSheetId="2">[61]附表2材料价格表!#REF!</definedName>
    <definedName name="耐张线夹NLD_2" localSheetId="2">[61]附表2材料价格表!#REF!</definedName>
    <definedName name="耐张线夹NLD2" localSheetId="2">[65]附表2材料价格计算表!#REF!</definedName>
    <definedName name="泥浆泵3PN" localSheetId="2">[61]附表3机械台班!#REF!</definedName>
    <definedName name="泥浆搅拌机" localSheetId="2">[61]附表3机械台班!#REF!</definedName>
    <definedName name="逆止阀" localSheetId="2">[61]附表2材料价格表!#REF!</definedName>
    <definedName name="农田水利" localSheetId="2">[72]表3工程施工费表!$I$9</definedName>
    <definedName name="排气阀" localSheetId="2">[61]附表2材料价格表!#REF!</definedName>
    <definedName name="刨毛机" localSheetId="2">[61]附表3机械台班!#REF!</definedName>
    <definedName name="配电柜" localSheetId="2">[61]附表2材料价格表!#REF!</definedName>
    <definedName name="喷头6.5_3.1" localSheetId="2">[61]附表2材料价格表!#REF!</definedName>
    <definedName name="平板式振动器2.2kw" localSheetId="2">[61]附表3机械台班!#REF!</definedName>
    <definedName name="平胶垫" localSheetId="2">[61]附表2材料价格表!#REF!</definedName>
    <definedName name="平胶垫90_3" localSheetId="2">[61]附表2材料价格表!#REF!</definedName>
    <definedName name="平胶垫φ200" localSheetId="2">[61]附表2材料价格表!#REF!</definedName>
    <definedName name="平胶垫φ225" localSheetId="2">[61]附表2材料价格表!#REF!</definedName>
    <definedName name="平胶垫φ250" localSheetId="2">[61]附表2材料价格表!#REF!</definedName>
    <definedName name="平胶垫φ315" localSheetId="2">[61]附表2材料价格表!#REF!</definedName>
    <definedName name="平胶垫φ355" localSheetId="2">[61]附表2材料价格表!#REF!</definedName>
    <definedName name="平胶垫φ400" localSheetId="2">[61]附表2材料价格表!#REF!</definedName>
    <definedName name="其他工程" localSheetId="2">[61]表3工程施工费表!#REF!</definedName>
    <definedName name="其它工程" localSheetId="2">[61]表3工程施工费表!#REF!</definedName>
    <definedName name="汽车起重机25t" localSheetId="2">[61]附表3机械台班!#REF!</definedName>
    <definedName name="汽车起重机5吨" localSheetId="2">[71]机械汇总!$K$84</definedName>
    <definedName name="铅油" localSheetId="2">[65]附表2材料价格计算表!#REF!</definedName>
    <definedName name="请问请问" localSheetId="2">#REF!</definedName>
    <definedName name="球头挂环QP_7" localSheetId="2">[61]附表2材料价格表!#REF!</definedName>
    <definedName name="人" localSheetId="2">[78]机械定额!#REF!</definedName>
    <definedName name="人1_23_1" localSheetId="2">[61]附表5直接工程费单价表!#REF!</definedName>
    <definedName name="人10001" localSheetId="2">[61]附表5直接工程费单价表!#REF!</definedName>
    <definedName name="人100017" localSheetId="2">[65]附表4直接工程费单价表!#REF!</definedName>
    <definedName name="人10002" localSheetId="2">[61]附表5直接工程费单价表!#REF!</definedName>
    <definedName name="人100023" localSheetId="2">[65]附表4直接工程费单价表!#REF!</definedName>
    <definedName name="人10003" localSheetId="2">[61]附表5直接工程费单价表!#REF!</definedName>
    <definedName name="人100049" localSheetId="2">[65]附表4直接工程费单价表!#REF!</definedName>
    <definedName name="人10008" localSheetId="2">[61]附表5直接工程费单价表!#REF!</definedName>
    <definedName name="人10017" localSheetId="2">[65]附表4直接工程费单价表!#REF!</definedName>
    <definedName name="人10019" localSheetId="2">[61]附表5直接工程费单价表!#REF!</definedName>
    <definedName name="人10020" localSheetId="2">[61]附表5直接工程费单价表!#REF!</definedName>
    <definedName name="人10021" localSheetId="2">[61]附表5直接工程费单价表!#REF!</definedName>
    <definedName name="人10041" localSheetId="2">[65]附表4直接工程费单价表!#REF!</definedName>
    <definedName name="人10043" localSheetId="2">[65]附表4直接工程费单价表!#REF!</definedName>
    <definedName name="人10045" localSheetId="2">[61]附表5直接工程费单价表!#REF!</definedName>
    <definedName name="人10047" localSheetId="2">[61]附表5直接工程费单价表!#REF!</definedName>
    <definedName name="人10049" localSheetId="2">[61]附表5直接工程费单价表!#REF!</definedName>
    <definedName name="人10052" localSheetId="2">[61]附表5直接工程费单价表!#REF!</definedName>
    <definedName name="人10054" localSheetId="2">[61]附表5直接工程费单价表!#REF!</definedName>
    <definedName name="人10056" localSheetId="2">[61]附表5直接工程费单价表!#REF!</definedName>
    <definedName name="人10066" localSheetId="2">[61]附表5直接工程费单价表!#REF!</definedName>
    <definedName name="人10071" localSheetId="2">[61]附表5直接工程费单价表!#REF!</definedName>
    <definedName name="人10075" localSheetId="2">[61]附表5直接工程费单价表!#REF!</definedName>
    <definedName name="人10090" localSheetId="2">[61]附表5直接工程费单价表!#REF!</definedName>
    <definedName name="人10095" localSheetId="2">[61]附表5直接工程费单价表!#REF!</definedName>
    <definedName name="人10114" localSheetId="2">[61]附表5直接工程费单价表!#REF!</definedName>
    <definedName name="人10116" localSheetId="2">[61]附表5直接工程费单价表!#REF!</definedName>
    <definedName name="人10118" localSheetId="2">[61]附表5直接工程费单价表!#REF!</definedName>
    <definedName name="人10204" localSheetId="2">[61]附表5直接工程费单价表!#REF!</definedName>
    <definedName name="人10269" localSheetId="2">[61]附表5直接工程费单价表!#REF!</definedName>
    <definedName name="人10270" localSheetId="2">[61]附表5直接工程费单价表!#REF!</definedName>
    <definedName name="人10271" localSheetId="2">[61]附表5直接工程费单价表!#REF!</definedName>
    <definedName name="人10272" localSheetId="2">[61]附表5直接工程费单价表!#REF!</definedName>
    <definedName name="人10273" localSheetId="2">[61]附表5直接工程费单价表!#REF!</definedName>
    <definedName name="人10275" localSheetId="2">[61]附表5直接工程费单价表!#REF!</definedName>
    <definedName name="人10277" localSheetId="2">[61]附表5直接工程费单价表!#REF!</definedName>
    <definedName name="人10278" localSheetId="2">[61]附表5直接工程费单价表!#REF!</definedName>
    <definedName name="人10279" localSheetId="2">[61]附表5直接工程费单价表!#REF!</definedName>
    <definedName name="人10279A" localSheetId="2">[61]附表5直接工程费单价表!#REF!</definedName>
    <definedName name="人10280" localSheetId="2">[61]附表5直接工程费单价表!#REF!</definedName>
    <definedName name="人10280A" localSheetId="2">[61]附表5直接工程费单价表!#REF!</definedName>
    <definedName name="人10281" localSheetId="2">[61]附表5直接工程费单价表!#REF!</definedName>
    <definedName name="人10281A" localSheetId="2">[61]附表5直接工程费单价表!#REF!</definedName>
    <definedName name="人10282" localSheetId="2">[61]附表5直接工程费单价表!#REF!</definedName>
    <definedName name="人10282A" localSheetId="2">[61]附表5直接工程费单价表!#REF!</definedName>
    <definedName name="人10283" localSheetId="2">[61]附表5直接工程费单价表!#REF!</definedName>
    <definedName name="人10283A" localSheetId="2">[61]附表5直接工程费单价表!#REF!</definedName>
    <definedName name="人10306" localSheetId="2">[65]附表4直接工程费单价表!#REF!</definedName>
    <definedName name="人10309" localSheetId="2">[61]附表5直接工程费单价表!#REF!</definedName>
    <definedName name="人10310" localSheetId="2">[61]附表5直接工程费单价表!#REF!</definedName>
    <definedName name="人10311" localSheetId="2">[61]附表5直接工程费单价表!#REF!</definedName>
    <definedName name="人10332" localSheetId="2">[65]附表4直接工程费单价表!#REF!</definedName>
    <definedName name="人10333" localSheetId="2">[65]附表4直接工程费单价表!#REF!</definedName>
    <definedName name="人10339" localSheetId="2">[61]附表5直接工程费单价表!#REF!</definedName>
    <definedName name="人10344" localSheetId="2">[65]附表4直接工程费单价表!#REF!</definedName>
    <definedName name="人10345" localSheetId="2">[65]附表4直接工程费单价表!#REF!</definedName>
    <definedName name="人10360" localSheetId="2">[61]附表5直接工程费单价表!#REF!</definedName>
    <definedName name="人10361" localSheetId="2">[61]附表5直接工程费单价表!#REF!</definedName>
    <definedName name="人10365" localSheetId="2">[61]附表5直接工程费单价表!#REF!</definedName>
    <definedName name="人10366" localSheetId="2">[61]附表5直接工程费单价表!#REF!</definedName>
    <definedName name="人10367" localSheetId="2">[61]附表5直接工程费单价表!#REF!</definedName>
    <definedName name="人10464" localSheetId="2">[61]附表5直接工程费单价表!#REF!</definedName>
    <definedName name="人10465" localSheetId="2">[61]附表5直接工程费单价表!#REF!</definedName>
    <definedName name="人10469" localSheetId="2">[61]附表5直接工程费单价表!#REF!</definedName>
    <definedName name="人10469A" localSheetId="2">[61]附表5直接工程费单价表!#REF!</definedName>
    <definedName name="人10473" localSheetId="2">[61]附表5直接工程费单价表!#REF!</definedName>
    <definedName name="人10474" localSheetId="2">[61]附表5直接工程费单价表!#REF!</definedName>
    <definedName name="人12001" localSheetId="2">[61]附表5直接工程费单价表!#REF!</definedName>
    <definedName name="人12074" localSheetId="2">[61]附表5直接工程费单价表!#REF!</definedName>
    <definedName name="人12075" localSheetId="2">[61]附表5直接工程费单价表!#REF!</definedName>
    <definedName name="人2_19_3" localSheetId="2">[61]附表5直接工程费单价表!#REF!</definedName>
    <definedName name="人2_19_4" localSheetId="2">[61]附表5直接工程费单价表!#REF!</definedName>
    <definedName name="人20484" localSheetId="2">[61]附表5直接工程费单价表!#REF!</definedName>
    <definedName name="人20485" localSheetId="2">[61]附表5直接工程费单价表!#REF!</definedName>
    <definedName name="人20488" localSheetId="2">[61]附表5直接工程费单价表!#REF!</definedName>
    <definedName name="人30001" localSheetId="2">[61]附表5直接工程费单价表!#REF!</definedName>
    <definedName name="人30002" localSheetId="2">[61]附表5直接工程费单价表!#REF!</definedName>
    <definedName name="人30016" localSheetId="2">[61]附表5直接工程费单价表!#REF!</definedName>
    <definedName name="人30019" localSheetId="2">[61]附表5直接工程费单价表!#REF!</definedName>
    <definedName name="人30020" localSheetId="2">[61]附表5直接工程费单价表!#REF!</definedName>
    <definedName name="人30021" localSheetId="2">[61]附表5直接工程费单价表!#REF!</definedName>
    <definedName name="人30022" localSheetId="2">[61]附表5直接工程费单价表!#REF!</definedName>
    <definedName name="人30023" localSheetId="2">[61]附表5直接工程费单价表!#REF!</definedName>
    <definedName name="人30024" localSheetId="2">[61]附表5直接工程费单价表!#REF!</definedName>
    <definedName name="人30025" localSheetId="2">[61]附表5直接工程费单价表!#REF!</definedName>
    <definedName name="人30027" localSheetId="2">[61]附表5直接工程费单价表!#REF!</definedName>
    <definedName name="人30028" localSheetId="2">[61]附表5直接工程费单价表!#REF!</definedName>
    <definedName name="人30048" localSheetId="2">[61]附表5直接工程费单价表!#REF!</definedName>
    <definedName name="人30048、30051" localSheetId="2">[61]附表5直接工程费单价表!#REF!</definedName>
    <definedName name="人30049" localSheetId="2">[61]附表5直接工程费单价表!#REF!</definedName>
    <definedName name="人30064" localSheetId="2">[65]附表4直接工程费单价表!#REF!</definedName>
    <definedName name="人30067" localSheetId="2">[65]附表4直接工程费单价表!#REF!</definedName>
    <definedName name="人40004" localSheetId="2">[65]附表4直接工程费单价表!#REF!</definedName>
    <definedName name="人40006" localSheetId="2">[68]直接工程费!$F$188</definedName>
    <definedName name="人40006b" localSheetId="2">[65]附表4直接工程费单价表!#REF!</definedName>
    <definedName name="人40006细石" localSheetId="2">[65]附表4直接工程费单价表!#REF!</definedName>
    <definedName name="人40030" localSheetId="2">[65]附表4直接工程费单价表!#REF!</definedName>
    <definedName name="人40031" localSheetId="2">[61]附表5直接工程费单价表!#REF!</definedName>
    <definedName name="人4003115" localSheetId="2">[65]附表4直接工程费单价表!#REF!</definedName>
    <definedName name="人40041b" localSheetId="2">[65]附表4直接工程费单价表!#REF!</definedName>
    <definedName name="人40056" localSheetId="2">[65]附表4直接工程费单价表!#REF!</definedName>
    <definedName name="人40058" localSheetId="2">[61]附表5直接工程费单价表!#REF!</definedName>
    <definedName name="人40058A" localSheetId="2">[61]附表5直接工程费单价表!#REF!</definedName>
    <definedName name="人40061" localSheetId="2">[61]附表5直接工程费单价表!#REF!</definedName>
    <definedName name="人40062" localSheetId="2">[61]附表5直接工程费单价表!#REF!</definedName>
    <definedName name="人40063" localSheetId="2">[65]附表4直接工程费单价表!#REF!</definedName>
    <definedName name="人40064" localSheetId="2">[65]附表4直接工程费单价表!#REF!</definedName>
    <definedName name="人40067" localSheetId="2">[61]附表5直接工程费单价表!#REF!</definedName>
    <definedName name="人40067A" localSheetId="2">[61]附表5直接工程费单价表!#REF!</definedName>
    <definedName name="人40068" localSheetId="2">[61]附表5直接工程费单价表!#REF!</definedName>
    <definedName name="人40069" localSheetId="2">[61]附表5直接工程费单价表!#REF!</definedName>
    <definedName name="人40070" localSheetId="2">[61]附表5直接工程费单价表!#REF!</definedName>
    <definedName name="人40072" localSheetId="2">[61]附表5直接工程费单价表!#REF!</definedName>
    <definedName name="人40073" localSheetId="2">[65]附表4直接工程费单价表!#REF!</definedName>
    <definedName name="人40074" localSheetId="2">[61]附表5直接工程费单价表!#REF!</definedName>
    <definedName name="人40075" localSheetId="2">[61]附表5直接工程费单价表!#REF!</definedName>
    <definedName name="人40076" localSheetId="2">[61]附表5直接工程费单价表!#REF!</definedName>
    <definedName name="人4007620" localSheetId="2">[65]附表4直接工程费单价表!#REF!</definedName>
    <definedName name="人40077" localSheetId="2">[65]附表4直接工程费单价表!#REF!</definedName>
    <definedName name="人40079" localSheetId="2">[61]附表5直接工程费单价表!#REF!</definedName>
    <definedName name="人40090" localSheetId="2">[61]附表5直接工程费单价表!#REF!</definedName>
    <definedName name="人40096" localSheetId="2">[61]附表5直接工程费单价表!#REF!</definedName>
    <definedName name="人40101" localSheetId="2">[61]附表5直接工程费单价表!#REF!</definedName>
    <definedName name="人40101A" localSheetId="2">[61]附表5直接工程费单价表!#REF!</definedName>
    <definedName name="人40101B" localSheetId="2">[61]附表5直接工程费单价表!#REF!</definedName>
    <definedName name="人40109" localSheetId="2">[61]附表5直接工程费单价表!#REF!</definedName>
    <definedName name="人40110" localSheetId="2">[61]附表5直接工程费单价表!#REF!</definedName>
    <definedName name="人40111" localSheetId="2">[61]附表5直接工程费单价表!#REF!</definedName>
    <definedName name="人40112" localSheetId="2">[61]附表5直接工程费单价表!#REF!</definedName>
    <definedName name="人40113" localSheetId="2">[61]附表5直接工程费单价表!#REF!</definedName>
    <definedName name="人40114" localSheetId="2">[61]附表5直接工程费单价表!#REF!</definedName>
    <definedName name="人40115" localSheetId="2">[61]附表5直接工程费单价表!#REF!</definedName>
    <definedName name="人40116" localSheetId="2">[61]附表5直接工程费单价表!#REF!</definedName>
    <definedName name="人40117" localSheetId="2">[61]附表5直接工程费单价表!#REF!</definedName>
    <definedName name="人40118" localSheetId="2">[61]附表5直接工程费单价表!#REF!</definedName>
    <definedName name="人40120" localSheetId="2">[61]附表5直接工程费单价表!#REF!</definedName>
    <definedName name="人40124" localSheetId="2">[61]附表5直接工程费单价表!#REF!</definedName>
    <definedName name="人40125" localSheetId="2">[61]附表5直接工程费单价表!#REF!</definedName>
    <definedName name="人40133" localSheetId="2">[65]附表4直接工程费单价表!#REF!</definedName>
    <definedName name="人40134" localSheetId="2">[61]附表5直接工程费单价表!#REF!</definedName>
    <definedName name="人40143" localSheetId="2">[61]附表5直接工程费单价表!#REF!</definedName>
    <definedName name="人40192" localSheetId="2">[65]附表4直接工程费单价表!#REF!</definedName>
    <definedName name="人40203" localSheetId="2">[65]附表4直接工程费单价表!#REF!</definedName>
    <definedName name="人40210" localSheetId="2">[65]附表4直接工程费单价表!#REF!</definedName>
    <definedName name="人40214苯" localSheetId="2">[65]附表4直接工程费单价表!#REF!</definedName>
    <definedName name="人40224" localSheetId="2">[61]附表5直接工程费单价表!#REF!</definedName>
    <definedName name="人40260" localSheetId="2">[61]附表5直接工程费单价表!#REF!</definedName>
    <definedName name="人40263" localSheetId="2">[61]附表5直接工程费单价表!#REF!</definedName>
    <definedName name="人40271" localSheetId="2">[61]附表5直接工程费单价表!#REF!</definedName>
    <definedName name="人40286" localSheetId="2">[61]附表5直接工程费单价表!#REF!</definedName>
    <definedName name="人40287" localSheetId="2">[61]附表5直接工程费单价表!#REF!</definedName>
    <definedName name="人40288" localSheetId="2">[61]附表5直接工程费单价表!#REF!</definedName>
    <definedName name="人40289" localSheetId="2">[61]附表5直接工程费单价表!#REF!</definedName>
    <definedName name="人40289A" localSheetId="2">[61]附表5直接工程费单价表!#REF!</definedName>
    <definedName name="人40306" localSheetId="2">[61]附表5直接工程费单价表!#REF!</definedName>
    <definedName name="人40306A" localSheetId="2">[61]附表5直接工程费单价表!#REF!</definedName>
    <definedName name="人40306B" localSheetId="2">[61]附表5直接工程费单价表!#REF!</definedName>
    <definedName name="人50003" localSheetId="2">[61]附表5直接工程费单价表!#REF!</definedName>
    <definedName name="人50004" localSheetId="2">[61]附表5直接工程费单价表!#REF!</definedName>
    <definedName name="人50005" localSheetId="2">[61]附表5直接工程费单价表!#REF!</definedName>
    <definedName name="人50006" localSheetId="2">[61]附表5直接工程费单价表!#REF!</definedName>
    <definedName name="人50014" localSheetId="2">[69]附表4工程费单价表!#REF!</definedName>
    <definedName name="人50045" localSheetId="2">[61]附表5直接工程费单价表!#REF!</definedName>
    <definedName name="人50046" localSheetId="2">[61]附表5直接工程费单价表!#REF!</definedName>
    <definedName name="人50049" localSheetId="2">[61]附表5直接工程费单价表!#REF!</definedName>
    <definedName name="人50050" localSheetId="2">[61]附表5直接工程费单价表!#REF!</definedName>
    <definedName name="人50064" localSheetId="2">[65]附表4直接工程费单价表!#REF!</definedName>
    <definedName name="人50067" localSheetId="2">[65]附表4直接工程费单价表!#REF!</definedName>
    <definedName name="人50113" localSheetId="2">[69]附表4工程费单价表!#REF!</definedName>
    <definedName name="人50115" localSheetId="2">[61]附表5直接工程费单价表!#REF!</definedName>
    <definedName name="人70007" localSheetId="2">[65]附表4直接工程费单价表!#REF!</definedName>
    <definedName name="人70013" localSheetId="2">[65]附表4直接工程费单价表!#REF!</definedName>
    <definedName name="人70014" localSheetId="2">[65]附表4直接工程费单价表!#REF!</definedName>
    <definedName name="人70070" localSheetId="2">[65]附表4直接工程费单价表!#REF!</definedName>
    <definedName name="人70105" localSheetId="2">[65]附表4直接工程费单价表!#REF!</definedName>
    <definedName name="人70106" localSheetId="2">[65]附表4直接工程费单价表!#REF!</definedName>
    <definedName name="人70114" localSheetId="2">[65]附表4直接工程费单价表!#REF!</definedName>
    <definedName name="人70125" localSheetId="2">[65]附表4直接工程费单价表!#REF!</definedName>
    <definedName name="人70194" localSheetId="2">[61]附表5直接工程费单价表!#REF!</definedName>
    <definedName name="人70195" localSheetId="2">[61]附表5直接工程费单价表!#REF!</definedName>
    <definedName name="人70196" localSheetId="2">[61]附表5直接工程费单价表!#REF!</definedName>
    <definedName name="人80015" localSheetId="2">[65]附表4直接工程费单价表!#REF!</definedName>
    <definedName name="人80015加800162" localSheetId="2">[65]附表4直接工程费单价表!#REF!</definedName>
    <definedName name="人80015减80016" localSheetId="2">[65]附表4直接工程费单价表!#REF!</definedName>
    <definedName name="人80023加8002410" localSheetId="2">[65]附表4直接工程费单价表!#REF!</definedName>
    <definedName name="人80033" localSheetId="2">[65]附表4直接工程费单价表!#REF!</definedName>
    <definedName name="人80034" localSheetId="2">[65]附表4直接工程费单价表!#REF!</definedName>
    <definedName name="人90013" localSheetId="2">[65]附表4直接工程费单价表!#REF!</definedName>
    <definedName name="人90014" localSheetId="2">[61]附表5直接工程费单价表!#REF!</definedName>
    <definedName name="人90017" localSheetId="2">[61]附表5直接工程费单价表!#REF!</definedName>
    <definedName name="人90017A" localSheetId="2">[61]附表5直接工程费单价表!#REF!</definedName>
    <definedName name="人90085" localSheetId="2">[61]附表5直接工程费单价表!#REF!</definedName>
    <definedName name="人90086" localSheetId="2">[61]附表5直接工程费单价表!#REF!</definedName>
    <definedName name="人90087" localSheetId="2">[61]附表5直接工程费单价表!#REF!</definedName>
    <definedName name="人90087A" localSheetId="2">[61]附表5直接工程费单价表!#REF!</definedName>
    <definedName name="人90136" localSheetId="2">[61]附表5直接工程费单价表!#REF!</definedName>
    <definedName name="人90147" localSheetId="2">[61]附表5直接工程费单价表!#REF!</definedName>
    <definedName name="人90189" localSheetId="2">[61]附表5直接工程费单价表!#REF!</definedName>
    <definedName name="人补1" localSheetId="2">[61]附表5直接工程费单价表!#REF!</definedName>
    <definedName name="人补1A" localSheetId="2">[61]附表5直接工程费单价表!#REF!</definedName>
    <definedName name="人补2" localSheetId="2">[61]附表5直接工程费单价表!#REF!</definedName>
    <definedName name="人补3" localSheetId="2">[61]附表5直接工程费单价表!#REF!</definedName>
    <definedName name="人补4" localSheetId="2">[61]附表5直接工程费单价表!#REF!</definedName>
    <definedName name="人补5" localSheetId="2">[61]附表5直接工程费单价表!#REF!</definedName>
    <definedName name="人参60432" localSheetId="2">[61]附表5直接工程费单价表!#REF!</definedName>
    <definedName name="人工1" localSheetId="2">[74]人工单价!$D$13</definedName>
    <definedName name="人工费" localSheetId="2">[79]附表2人工预算单价!#REF!</definedName>
    <definedName name="人建11_25换" localSheetId="2">[61]附表5直接工程费单价表!#REF!</definedName>
    <definedName name="人建4_10换" localSheetId="2">[61]附表5直接工程费单价表!#REF!</definedName>
    <definedName name="软管接头" localSheetId="2">[61]附表2材料价格表!#REF!</definedName>
    <definedName name="润滑油" localSheetId="2">[65]附表2材料价格计算表!#REF!</definedName>
    <definedName name="洒水汽车6000L以内" localSheetId="2">[61]附表3机械台班!#REF!</definedName>
    <definedName name="三盘三通φ225×200×355" localSheetId="2">[61]附表2材料价格表!#REF!</definedName>
    <definedName name="三盘三通φ250×200×200" localSheetId="2">[61]附表2材料价格表!#REF!</definedName>
    <definedName name="三盘三通φ315×160×250" localSheetId="2">[61]附表2材料价格表!#REF!</definedName>
    <definedName name="三盘三通φ315×200×225" localSheetId="2">[61]附表2材料价格表!#REF!</definedName>
    <definedName name="三盘三通φ315×200×250" localSheetId="2">[61]附表2材料价格表!#REF!</definedName>
    <definedName name="三盘三通φ315×200×315" localSheetId="2">[61]附表2材料价格表!#REF!</definedName>
    <definedName name="三盘三通φ355×160×225" localSheetId="2">[61]附表2材料价格表!#REF!</definedName>
    <definedName name="三盘三通φ355×160×315" localSheetId="2">[61]附表2材料价格表!#REF!</definedName>
    <definedName name="三盘三通φ355×200×225" localSheetId="2">[61]附表2材料价格表!#REF!</definedName>
    <definedName name="三盘三通φ355×200×315" localSheetId="2">[61]附表2材料价格表!#REF!</definedName>
    <definedName name="三盘三通φ355×200×400" localSheetId="2">[61]附表2材料价格表!#REF!</definedName>
    <definedName name="三盘三通φ355×400×355" localSheetId="2">[61]附表2材料价格表!#REF!</definedName>
    <definedName name="三盘三通φ400×200×225" localSheetId="2">[61]附表2材料价格表!#REF!</definedName>
    <definedName name="三盘三通φ400×200×355" localSheetId="2">[61]附表2材料价格表!#REF!</definedName>
    <definedName name="三盘三通φ400×500×400" localSheetId="2">[61]附表2材料价格表!#REF!</definedName>
    <definedName name="三盘三通φ500×500×500" localSheetId="2">[61]附表2材料价格表!#REF!</definedName>
    <definedName name="三盘三通φ80×80×80" localSheetId="2">[61]附表2材料价格表!#REF!</definedName>
    <definedName name="三通φ160×180×160" localSheetId="2">[61]附表2材料价格表!#REF!</definedName>
    <definedName name="三通φ180×180×160" localSheetId="2">[61]附表2材料价格表!#REF!</definedName>
    <definedName name="三通φ180×180×90" localSheetId="2">[61]附表2材料价格表!#REF!</definedName>
    <definedName name="沙枣" localSheetId="2">[65]附表2材料价格计算表!#REF!</definedName>
    <definedName name="砂浆" localSheetId="2">[61]附表5直接工程费单价表!#REF!</definedName>
    <definedName name="砂浆M10" localSheetId="2">[80]附表4砼、沙浆费计算表!$M$12</definedName>
    <definedName name="砂浆M5" localSheetId="2">[81]附表4砼、沙浆费计算表!$M$10</definedName>
    <definedName name="砂浆M7.5" localSheetId="2">[81]附表4砼、沙浆费计算表!$M$11</definedName>
    <definedName name="石棉织布" localSheetId="2">[65]附表2材料价格计算表!#REF!</definedName>
    <definedName name="石屑" localSheetId="2">[61]附表2材料价格表!#REF!</definedName>
    <definedName name="手扶式拖拉机" localSheetId="2">[71]机械汇总!$K$20</definedName>
    <definedName name="竖管" localSheetId="2">[61]附表2材料价格表!#REF!</definedName>
    <definedName name="竖管80_150" localSheetId="2">[61]附表2材料价格表!#REF!</definedName>
    <definedName name="数量" localSheetId="2">'[67]#REF'!$D$2</definedName>
    <definedName name="双承PVC塑管φ110×3.2×9000" localSheetId="2">[61]附表2材料价格表!#REF!</definedName>
    <definedName name="双承PVC塑管φ125×3.7×9000" localSheetId="2">[61]附表2材料价格表!#REF!</definedName>
    <definedName name="双承PVC塑管φ160×4.7×9000" localSheetId="2">[61]附表2材料价格表!#REF!</definedName>
    <definedName name="双承PVC塑管φ200×5.9×10000" localSheetId="2">[61]附表2材料价格表!#REF!</definedName>
    <definedName name="双承PVC塑管φ200×5.9×9000" localSheetId="2">[61]附表2材料价格表!#REF!</definedName>
    <definedName name="双承PVC塑管φ225×6.6×10000" localSheetId="2">[61]附表2材料价格表!#REF!</definedName>
    <definedName name="双承PVC塑管φ250×7.3×10000" localSheetId="2">[61]附表2材料价格表!#REF!</definedName>
    <definedName name="双承PVC塑管φ315×9.2×10000" localSheetId="2">[61]附表2材料价格表!#REF!</definedName>
    <definedName name="双承PVC塑管φ355×10.4×10000" localSheetId="2">[61]附表2材料价格表!#REF!</definedName>
    <definedName name="双承PVC塑管φ400×11.7×10000" localSheetId="2">[61]附表2材料价格表!#REF!</definedName>
    <definedName name="双承PVC塑管φ500×14.6×10000" localSheetId="2">[61]附表2材料价格表!#REF!</definedName>
    <definedName name="双承PVC塑管φ90×2.8×9000" localSheetId="2">[61]附表2材料价格表!#REF!</definedName>
    <definedName name="双法兰短管" localSheetId="2">[61]附表2材料价格表!#REF!</definedName>
    <definedName name="双法兰空气阀" localSheetId="2">[61]附表2材料价格表!#REF!</definedName>
    <definedName name="双面刨床" localSheetId="2">[61]附表3机械台班!#REF!</definedName>
    <definedName name="双盘短管φ315×600" localSheetId="2">[61]附表2材料价格表!#REF!</definedName>
    <definedName name="双盘短管φ315×600、45" localSheetId="2">[61]附表2材料价格表!#REF!</definedName>
    <definedName name="双盘短管φ400×600" localSheetId="2">[61]附表2材料价格表!#REF!</definedName>
    <definedName name="双盘短管φ400×600、30" localSheetId="2">[61]附表2材料价格表!#REF!</definedName>
    <definedName name="双盘短管φ500×600" localSheetId="2">[61]附表2材料价格表!#REF!</definedName>
    <definedName name="双盘弯头φ200×200" localSheetId="2">[61]附表2材料价格表!#REF!</definedName>
    <definedName name="双盘弯头φ225×160" localSheetId="2">[61]附表2材料价格表!#REF!</definedName>
    <definedName name="双盘弯头φ225×200" localSheetId="2">[61]附表2材料价格表!#REF!</definedName>
    <definedName name="双盘弯头φ250×160" localSheetId="2">[61]附表2材料价格表!#REF!</definedName>
    <definedName name="双盘弯头φ250×200" localSheetId="2">[61]附表2材料价格表!#REF!</definedName>
    <definedName name="水泵机组250QJ100_270_15" localSheetId="2">[61]附表2材料价格表!#REF!</definedName>
    <definedName name="水泵机组250QJ80_320_16" localSheetId="2">[61]附表2材料价格表!#REF!</definedName>
    <definedName name="水泵机组IS80_50_250" localSheetId="2">[61]附表2材料价格表!#REF!</definedName>
    <definedName name="水表" localSheetId="2">[61]附表2材料价格表!#REF!</definedName>
    <definedName name="水泥" localSheetId="2">[61]附表2材料价格表!#REF!</definedName>
    <definedName name="水泥32.5" localSheetId="2">'[69]附表2 材料价格表'!#REF!</definedName>
    <definedName name="水泥电杆￠190_12m" localSheetId="2">[61]附表2材料价格表!#REF!</definedName>
    <definedName name="水泥电杆79米" localSheetId="2">[65]附表2材料价格计算表!#REF!</definedName>
    <definedName name="水泥电杆911米" localSheetId="2">[65]附表2材料价格计算表!#REF!</definedName>
    <definedName name="四盘四通φ315×200×400×355" localSheetId="2">[61]附表2材料价格表!#REF!</definedName>
    <definedName name="四盘四通φ400×355×355×200" localSheetId="2">[61]附表2材料价格表!#REF!</definedName>
    <definedName name="四盘四通φ400×500×200×400" localSheetId="2">[61]附表2材料价格表!#REF!</definedName>
    <definedName name="四通φ180×90×180×90" localSheetId="2">[61]附表2材料价格表!#REF!</definedName>
    <definedName name="塑料软管" localSheetId="2">[65]附表2材料价格计算表!#REF!</definedName>
    <definedName name="碎石30mm" localSheetId="2">[61]附表2材料价格表!#REF!</definedName>
    <definedName name="碎石4" localSheetId="2">'[71]表3-1直接费预算表达式1'!$D$13</definedName>
    <definedName name="碎石40mm" localSheetId="2">[61]附表2材料价格表!#REF!</definedName>
    <definedName name="碎石50mm" localSheetId="2">[61]附表2材料价格表!#REF!</definedName>
    <definedName name="塔式起重机6t" localSheetId="2">[61]附表3机械台班!#REF!</definedName>
    <definedName name="摊铺机TX150" localSheetId="2">[61]附表3机械台班!#REF!</definedName>
    <definedName name="铁横担_∠63×6×1500" localSheetId="2">[61]附表2材料价格表!#REF!</definedName>
    <definedName name="铁横担_∠8×8×1700" localSheetId="2">[61]附表2材料价格表!#REF!</definedName>
    <definedName name="铁横担∠8×8×1700" localSheetId="2">[61]附表2材料价格表!#REF!</definedName>
    <definedName name="铁横担L6361500" localSheetId="2">[65]附表2材料价格计算表!#REF!</definedName>
    <definedName name="铁横担L636800" localSheetId="2">[65]附表2材料价格计算表!#REF!</definedName>
    <definedName name="铁横担L8081700" localSheetId="2">[65]附表2材料价格计算表!#REF!</definedName>
    <definedName name="铁丝_综合" localSheetId="2">[61]附表2材料价格表!#REF!</definedName>
    <definedName name="铁丝10" localSheetId="2">[61]附表2材料价格表!#REF!</definedName>
    <definedName name="铁丝12" localSheetId="2">[61]附表2材料价格表!#REF!</definedName>
    <definedName name="铁丝14" localSheetId="2">[61]附表2材料价格表!#REF!</definedName>
    <definedName name="铁丝16" localSheetId="2">[61]附表2材料价格表!#REF!</definedName>
    <definedName name="铁丝20" localSheetId="2">[61]附表2材料价格表!#REF!</definedName>
    <definedName name="铁丝22" localSheetId="2">[61]附表2材料价格表!#REF!</definedName>
    <definedName name="铁丝8" localSheetId="2">[61]附表2材料价格表!#REF!</definedName>
    <definedName name="砼C10M2" localSheetId="2">'[71]表3-8'!$N$7</definedName>
    <definedName name="砼C15" localSheetId="2">[75]单位估价!#REF!</definedName>
    <definedName name="砼C20" localSheetId="2">[82]附表4砼、沙浆费计算表!$M$9</definedName>
    <definedName name="砼C20碎2" localSheetId="2">'[71]表3-8'!$N$9</definedName>
    <definedName name="砼C30M2" localSheetId="2">'[71]表3-8'!$N$17</definedName>
    <definedName name="砼管1000" localSheetId="2">'[69]附表2 材料价格表'!#REF!</definedName>
    <definedName name="砼管1500" localSheetId="2">'[69]附表2 材料价格表'!#REF!</definedName>
    <definedName name="铜电焊条" localSheetId="2">[61]附表2材料价格表!#REF!</definedName>
    <definedName name="土地平整" localSheetId="2">[72]表3工程施工费表!$I$8</definedName>
    <definedName name="推土机103kw" localSheetId="2">[61]附表3机械台班!#REF!</definedName>
    <definedName name="推土机55kw" localSheetId="2">[61]附表3机械台班!#REF!</definedName>
    <definedName name="推土机88kw" localSheetId="2">[61]附表3机械台班!#REF!</definedName>
    <definedName name="推土机89kw" localSheetId="2">[61]附表3机械台班!#REF!</definedName>
    <definedName name="拖拉机55kw" localSheetId="2">[61]附表3机械台班!#REF!</definedName>
    <definedName name="拖拉机履带式功率59kw" localSheetId="2">[71]机械汇总!$K$16</definedName>
    <definedName name="拖拉机履带式功率74kw" localSheetId="2">[71]机械汇总!$K$18</definedName>
    <definedName name="挖掘机1m3" localSheetId="2">[61]附表3机械台班!#REF!</definedName>
    <definedName name="蛙式打夯机2.8k" localSheetId="2">[61]附表3机械台班!#REF!</definedName>
    <definedName name="蛙式打夯机功率2.8kw" localSheetId="2">[71]机械汇总!$K$30</definedName>
    <definedName name="弯头Dg120" localSheetId="2">[61]附表2材料价格表!#REF!</definedName>
    <definedName name="弯头Dg160" localSheetId="2">[61]附表2材料价格表!#REF!</definedName>
    <definedName name="弯头Dg180" localSheetId="2">[61]附表2材料价格表!#REF!</definedName>
    <definedName name="弯头Dg90" localSheetId="2">[61]附表2材料价格表!#REF!</definedName>
    <definedName name="弯头φ110" localSheetId="2">[61]附表2材料价格表!#REF!</definedName>
    <definedName name="弯头φ120_90度" localSheetId="2">[61]附表2材料价格表!#REF!</definedName>
    <definedName name="弯头φ140_90度" localSheetId="2">[61]附表2材料价格表!#REF!</definedName>
    <definedName name="弯头φ160" localSheetId="2">[61]附表2材料价格表!#REF!</definedName>
    <definedName name="弯头φ160_90度" localSheetId="2">[61]附表2材料价格表!#REF!</definedName>
    <definedName name="弯头φ180" localSheetId="2">[61]附表2材料价格表!#REF!</definedName>
    <definedName name="弯头φ90" localSheetId="2">[61]附表2材料价格表!#REF!</definedName>
    <definedName name="碗头挂板W_7B" localSheetId="2">[61]附表2材料价格表!#REF!</definedName>
    <definedName name="万元" localSheetId="2">'[67]#REF'!$H$2</definedName>
    <definedName name="桅杆起重机10t" localSheetId="2">[71]机械汇总!$K$102</definedName>
    <definedName name="线夹" localSheetId="2">[61]附表2材料价格表!#REF!</definedName>
    <definedName name="橡胶绝缘线" localSheetId="2">[65]附表2材料价格计算表!#REF!</definedName>
    <definedName name="橡胶石棉板" localSheetId="2">[61]附表2材料价格表!#REF!</definedName>
    <definedName name="橡胶止水圈_1000" localSheetId="2">[61]附表2材料价格表!#REF!</definedName>
    <definedName name="橡胶止水圈_600" localSheetId="2">[61]附表2材料价格表!#REF!</definedName>
    <definedName name="橡胶止水圈DN1000" localSheetId="2">[71]材价汇!$D$47</definedName>
    <definedName name="橡胶止水圈DN400" localSheetId="2">[71]材价汇!$D$44</definedName>
    <definedName name="橡胶止水圈DN500" localSheetId="2">[71]材价汇!$D$45</definedName>
    <definedName name="橡胶止水圈DN600" localSheetId="2">[65]附表2材料价格计算表!#REF!</definedName>
    <definedName name="橡胶止水圈DN800" localSheetId="2">[71]材价汇!$D$46</definedName>
    <definedName name="橡皮绝缘线" localSheetId="2">[65]附表2材料价格计算表!#REF!</definedName>
    <definedName name="楔形线夹_NX_2" localSheetId="2">[61]附表2材料价格表!#REF!</definedName>
    <definedName name="楔形线夹NX_1" localSheetId="2">[61]附表2材料价格表!#REF!</definedName>
    <definedName name="楔形线夹NX_2" localSheetId="2">[61]附表2材料价格表!#REF!</definedName>
    <definedName name="楔型线夹NX2" localSheetId="2">[65]附表2材料价格计算表!#REF!</definedName>
    <definedName name="泄水阀" localSheetId="2">[61]附表2材料价格表!#REF!</definedName>
    <definedName name="泄水阀φ120" localSheetId="2">[61]附表2材料价格表!#REF!</definedName>
    <definedName name="泄水阀φ140" localSheetId="2">[61]附表2材料价格表!#REF!</definedName>
    <definedName name="泄水阀φ160" localSheetId="2">[61]附表2材料价格表!#REF!</definedName>
    <definedName name="型钢剪断机13kw" localSheetId="2">[61]附表3机械台班!#REF!</definedName>
    <definedName name="性别" localSheetId="2">[77]二级代码!$A$2:$A$4</definedName>
    <definedName name="悬式瓷瓶XP_7" localSheetId="2">[61]附表2材料价格表!#REF!</definedName>
    <definedName name="悬式绝缘子_X_4.5" localSheetId="2">[61]附表2材料价格表!#REF!</definedName>
    <definedName name="悬式绝缘子X_4.5" localSheetId="2">[61]附表2材料价格表!#REF!</definedName>
    <definedName name="悬式绝缘子X4.5" localSheetId="2">[65]附表2材料价格计算表!#REF!</definedName>
    <definedName name="压力表" localSheetId="2">[61]附表2材料价格表!#REF!</definedName>
    <definedName name="压力表0.6MPa" localSheetId="2">[61]附表2材料价格表!#REF!</definedName>
    <definedName name="压力表弯管φ16" localSheetId="2">[61]附表2材料价格表!#REF!</definedName>
    <definedName name="羊脚碾5_7t" localSheetId="2">[61]附表3机械台班!#REF!</definedName>
    <definedName name="羊脚碾8_12t" localSheetId="2">[61]附表3机械台班!#REF!</definedName>
    <definedName name="杨树" localSheetId="2">[61]附表2材料价格表!#REF!</definedName>
    <definedName name="摇臂钻床规格φ20m35mm" localSheetId="2">[71]机械汇总!$K$136</definedName>
    <definedName name="乙二胺" localSheetId="2">[61]附表2材料价格表!#REF!</definedName>
    <definedName name="乙炔气" localSheetId="2">[61]附表2材料价格表!#REF!</definedName>
    <definedName name="油浸石棉盘根250℃" localSheetId="2">[65]附表2材料价格计算表!#REF!</definedName>
    <definedName name="油毛毡" localSheetId="2">[61]附表2材料价格表!#REF!</definedName>
    <definedName name="油毡" localSheetId="2">[65]附表2材料价格计算表!#REF!</definedName>
    <definedName name="与之" localSheetId="2">[83]单位估价!#REF!</definedName>
    <definedName name="预算价格" localSheetId="2">[84]附表2!#REF!</definedName>
    <definedName name="预制砼柱" localSheetId="2">[75]单位估价!#REF!</definedName>
    <definedName name="圆盘锯" localSheetId="2">[61]附表3机械台班!#REF!</definedName>
    <definedName name="闸阀" localSheetId="2">[61]附表2材料价格表!#REF!</definedName>
    <definedName name="闸阀110" localSheetId="2">[61]附表2材料价格表!#REF!</definedName>
    <definedName name="闸阀Dg120" localSheetId="2">[61]附表2材料价格表!#REF!</definedName>
    <definedName name="闸阀Dg160" localSheetId="2">[61]附表2材料价格表!#REF!</definedName>
    <definedName name="闸阀Dg180" localSheetId="2">[61]附表2材料价格表!#REF!</definedName>
    <definedName name="闸阀Dg90" localSheetId="2">[61]附表2材料价格表!#REF!</definedName>
    <definedName name="闸阀φ120" localSheetId="2">[61]附表2材料价格表!#REF!</definedName>
    <definedName name="闸阀φ140" localSheetId="2">[61]附表2材料价格表!#REF!</definedName>
    <definedName name="闸阀φ160" localSheetId="2">[61]附表2材料价格表!#REF!</definedName>
    <definedName name="闸阀φ180" localSheetId="2">[61]附表2材料价格表!#REF!</definedName>
    <definedName name="闸阀φ200" localSheetId="2">[61]附表2材料价格表!#REF!</definedName>
    <definedName name="闸阀φ225" localSheetId="2">[61]附表2材料价格表!#REF!</definedName>
    <definedName name="闸阀φ250" localSheetId="2">[61]附表2材料价格表!#REF!</definedName>
    <definedName name="闸阀φ315" localSheetId="2">[61]附表2材料价格表!#REF!</definedName>
    <definedName name="闸阀φ355" localSheetId="2">[61]附表2材料价格表!#REF!</definedName>
    <definedName name="闸阀φ400" localSheetId="2">[61]附表2材料价格表!#REF!</definedName>
    <definedName name="闸阀φ80" localSheetId="2">[61]附表2材料价格表!#REF!</definedName>
    <definedName name="闸阀φ90" localSheetId="2">[61]附表2材料价格表!#REF!</definedName>
    <definedName name="闸门0.3" localSheetId="2">[85]设备!#REF!</definedName>
    <definedName name="闸门0.4" localSheetId="2">[85]设备!#REF!</definedName>
    <definedName name="闸门0.5" localSheetId="2">[85]设备!#REF!</definedName>
    <definedName name="闸门0.6" localSheetId="2">[85]设备!#REF!</definedName>
    <definedName name="粘土" localSheetId="2">[61]附表2材料价格表!#REF!</definedName>
    <definedName name="粘土球" localSheetId="2">[61]附表2材料价格表!#REF!</definedName>
    <definedName name="针式瓶P_20T" localSheetId="2">[61]附表2材料价格表!#REF!</definedName>
    <definedName name="支架φ33×1500" localSheetId="2">[61]附表2材料价格表!#REF!</definedName>
    <definedName name="直角挂板Z_7" localSheetId="2">[61]附表2材料价格表!#REF!</definedName>
    <definedName name="直流电焊机30kVA" localSheetId="2">[71]机械汇总!$K$120</definedName>
    <definedName name="止回阀φ120" localSheetId="2">[61]附表2材料价格表!#REF!</definedName>
    <definedName name="止回阀φ140" localSheetId="2">[61]附表2材料价格表!#REF!</definedName>
    <definedName name="止回阀φ160" localSheetId="2">[61]附表2材料价格表!#REF!</definedName>
    <definedName name="砖" localSheetId="2">[61]附表2材料价格表!#REF!</definedName>
    <definedName name="紫铜片厚15mm" localSheetId="2">[61]附表2材料价格表!#REF!</definedName>
    <definedName name="自动化" localSheetId="2">[86]新定额单价!$A$190</definedName>
    <definedName name="自卸汽车8t" localSheetId="2">[61]附表3机械台班!#REF!</definedName>
    <definedName name="自行式平地机118kw" localSheetId="2">[71]机械汇总!$K$22</definedName>
    <definedName name="自行式平地机120kw以内" localSheetId="2">[61]附表3机械台班!#REF!</definedName>
    <definedName name="钻杆" localSheetId="2">[65]附表2材料价格计算表!#REF!</definedName>
    <definedName name="aa" localSheetId="2">#REF!</definedName>
    <definedName name="kl" localSheetId="2">#REF!</definedName>
    <definedName name="Prix_SMC" localSheetId="2">Prix_SMC</definedName>
    <definedName name="q" localSheetId="2">#REF!</definedName>
    <definedName name="solar_ratio" localSheetId="2">'[88]POWER ASSUMPTIONS'!$H$7</definedName>
    <definedName name="w" localSheetId="2">#REF!</definedName>
    <definedName name="x" localSheetId="2">#REF!</definedName>
    <definedName name="z" localSheetId="2">#REF!</definedName>
    <definedName name="Z_D416CCE0_90DA_11D2_8B33_444553540000_.wvu.PrintTitles" localSheetId="2" hidden="1">#REF!</definedName>
    <definedName name="Z_E7D01C20_B8FC_11D1_9E4F_B5D6E120E308_.wvu.PrintTitles" localSheetId="2" hidden="1">#REF!</definedName>
    <definedName name="安装单价" localSheetId="2">#REF!</definedName>
    <definedName name="安装工程机械系数" localSheetId="2">#REF!</definedName>
    <definedName name="安装工程量" localSheetId="2">#REF!</definedName>
    <definedName name="变频振捣器4.5kw" localSheetId="2">#REF!</definedName>
    <definedName name="材井" localSheetId="2">#REF!</definedName>
    <definedName name="插入式振捣器2.2kw" localSheetId="2">#REF!</definedName>
    <definedName name="拆迁补偿费" localSheetId="2">#REF!</definedName>
    <definedName name="导火线" localSheetId="2">#REF!</definedName>
    <definedName name="道路影响投资" localSheetId="2">#REF!</definedName>
    <definedName name="电气设备调差系数" localSheetId="2">#REF!</definedName>
    <definedName name="电石" localSheetId="2">#REF!</definedName>
    <definedName name="镀锌钢管" localSheetId="2">#REF!</definedName>
    <definedName name="对焊机电弧150kvA" localSheetId="2">#REF!</definedName>
    <definedName name="钢筋" localSheetId="2">#REF!</definedName>
    <definedName name="钢筋调直机14kw" localSheetId="2">#REF!</definedName>
    <definedName name="钢筋切断机10kw" localSheetId="2">#REF!</definedName>
    <definedName name="钢筋弯曲机40mm" localSheetId="2">#REF!</definedName>
    <definedName name="工" localSheetId="2">#REF!</definedName>
    <definedName name="工程量调整系数" localSheetId="2">#REF!</definedName>
    <definedName name="工程量清单" localSheetId="2">#REF!</definedName>
    <definedName name="关键" localSheetId="2">#REF!</definedName>
    <definedName name="灌渠影响投资" localSheetId="2">#REF!</definedName>
    <definedName name="合金钻头" localSheetId="2">#REF!</definedName>
    <definedName name="恢复认得" localSheetId="2">#REF!,#REF!</definedName>
    <definedName name="汇总表" localSheetId="2">#REF!</definedName>
    <definedName name="机井" localSheetId="2">#REF!</definedName>
    <definedName name="机械调差系数" localSheetId="2">#REF!</definedName>
    <definedName name="机械库" localSheetId="2">#REF!</definedName>
    <definedName name="机械库1" localSheetId="2">#REF!</definedName>
    <definedName name="交流电焊机30" localSheetId="2">#REF!</definedName>
    <definedName name="胶轮架子车" localSheetId="2">#REF!</definedName>
    <definedName name="卷板机" localSheetId="2">#REF!</definedName>
    <definedName name="卷扬机5t" localSheetId="2">#REF!</definedName>
    <definedName name="空心钢" localSheetId="2">#REF!</definedName>
    <definedName name="控制价" localSheetId="2">#REF!</definedName>
    <definedName name="拉模" localSheetId="2">#REF!</definedName>
    <definedName name="雷管" localSheetId="2">#REF!</definedName>
    <definedName name="离心式水泵7kw" localSheetId="2">#REF!</definedName>
    <definedName name="离心水泵17kw" localSheetId="2">#REF!</definedName>
    <definedName name="离心水泵55kw" localSheetId="2">#REF!</definedName>
    <definedName name="沥青" localSheetId="2">#REF!</definedName>
    <definedName name="龙门式起重机10" localSheetId="2">#REF!</definedName>
    <definedName name="路措施费南" localSheetId="2">#REF!</definedName>
    <definedName name="路间接费南" localSheetId="2">#REF!</definedName>
    <definedName name="履带起重机10t" localSheetId="2">#REF!</definedName>
    <definedName name="轮胎起重机16t" localSheetId="2">#REF!</definedName>
    <definedName name="门式起重机25" localSheetId="2">#REF!</definedName>
    <definedName name="门座式起重机高架" localSheetId="2">#REF!</definedName>
    <definedName name="平板挂车40t" localSheetId="2">#REF!</definedName>
    <definedName name="起重设备调差系数" localSheetId="2">#REF!</definedName>
    <definedName name="汽车起重机5t" localSheetId="2">#REF!</definedName>
    <definedName name="汽车起重机8t" localSheetId="2">#REF!</definedName>
    <definedName name="汽车拖头40t" localSheetId="2">#REF!</definedName>
    <definedName name="桥式起重机10t" localSheetId="2">#REF!</definedName>
    <definedName name="设计费" localSheetId="2">#REF!</definedName>
    <definedName name="生产安置平衡" localSheetId="2">#REF!</definedName>
    <definedName name="水措施费南" localSheetId="2">#REF!</definedName>
    <definedName name="水间接费南" localSheetId="2">#REF!</definedName>
    <definedName name="水力机械调差系数" localSheetId="2">#REF!</definedName>
    <definedName name="水泥325" localSheetId="2">#REF!</definedName>
    <definedName name="水泥425" localSheetId="2">#REF!</definedName>
    <definedName name="水直接工程费南" localSheetId="2">#REF!</definedName>
    <definedName name="思想" localSheetId="2">#REF!</definedName>
    <definedName name="塔式起重机10t" localSheetId="2">#REF!</definedName>
    <definedName name="塔式起重机25t" localSheetId="2">#REF!</definedName>
    <definedName name="砼吊罐1" localSheetId="2">#REF!</definedName>
    <definedName name="砼搅拌机0.4" localSheetId="2">#REF!</definedName>
    <definedName name="土措施费南" localSheetId="2">#REF!</definedName>
    <definedName name="土间接费南" localSheetId="2">#REF!</definedName>
    <definedName name="土建单价" localSheetId="2">#REF!</definedName>
    <definedName name="土建费率" localSheetId="2">#REF!</definedName>
    <definedName name="土建工程量" localSheetId="2">#REF!</definedName>
    <definedName name="土直接工程费南" localSheetId="2">#REF!</definedName>
    <definedName name="推土机59kw" localSheetId="2">#REF!</definedName>
    <definedName name="推土机74kw" localSheetId="2">#REF!</definedName>
    <definedName name="拖拉机59KW" localSheetId="2">#REF!</definedName>
    <definedName name="拖拉机74kw" localSheetId="2">#REF!</definedName>
    <definedName name="挖掘机1.0油动" localSheetId="2">#REF!</definedName>
    <definedName name="蛙式打夯机2.8KW" localSheetId="2">#REF!</definedName>
    <definedName name="系数1" localSheetId="2">#REF!</definedName>
    <definedName name="系数3" localSheetId="2">#REF!</definedName>
    <definedName name="新年" localSheetId="2">#REF!</definedName>
    <definedName name="压力钢管" localSheetId="2">#REF!</definedName>
    <definedName name="压力钢管调差系数" localSheetId="2">#REF!</definedName>
    <definedName name="羊脚碾7T" localSheetId="2">#REF!</definedName>
    <definedName name="原木" localSheetId="2">#REF!</definedName>
    <definedName name="载重汽车10t" localSheetId="2">#REF!</definedName>
    <definedName name="载重汽车5t" localSheetId="2">#REF!</definedName>
    <definedName name="闸墩21_21.9m接高200_砼" localSheetId="2">#REF!</definedName>
    <definedName name="炸药" localSheetId="2">#REF!</definedName>
    <definedName name="直流电焊机30" localSheetId="2">#REF!</definedName>
    <definedName name="中粗砂" localSheetId="2">#REF!</definedName>
    <definedName name="主1" localSheetId="2">#REF!</definedName>
    <definedName name="自卸汽车5t" localSheetId="2">#REF!</definedName>
    <definedName name="组合钢模" localSheetId="2">#REF!</definedName>
    <definedName name="表" localSheetId="2">#REF!</definedName>
    <definedName name="__PE20" localSheetId="2">[89]附表2!#REF!</definedName>
    <definedName name="__PE40" localSheetId="2">[89]附表2!#REF!</definedName>
    <definedName name="__PVC11008" localSheetId="2">[89]附表2!#REF!</definedName>
    <definedName name="__PVC16008" localSheetId="2">[89]附表2!#REF!</definedName>
    <definedName name="__PVC20008" localSheetId="2">[89]附表2!#REF!</definedName>
    <definedName name="__PVC25008" localSheetId="2">[89]附表2!#REF!</definedName>
    <definedName name="__PVC31508" localSheetId="2">[89]附表2!#REF!</definedName>
    <definedName name="__PVC9006" localSheetId="2">[89]附表2!#REF!</definedName>
    <definedName name="__PVC9008" localSheetId="2">[89]附表2!#REF!</definedName>
    <definedName name="多" localSheetId="2">[90]单价表!#REF!</definedName>
    <definedName name="_xlnm.Print_Titles" localSheetId="2" hidden="1">#REF!</definedName>
    <definedName name="heji" localSheetId="2">#REF!</definedName>
    <definedName name="标段" localSheetId="2">#REF!</definedName>
    <definedName name="顶棚" localSheetId="2">#REF!</definedName>
    <definedName name="分土方1" localSheetId="2">#REF!</definedName>
    <definedName name="观景台土方" localSheetId="2">#REF!</definedName>
    <definedName name="建筑" localSheetId="2">#REF!</definedName>
    <definedName name="建筑小品" localSheetId="2">#REF!</definedName>
    <definedName name="六盘山" localSheetId="2">#REF!</definedName>
    <definedName name="茅草亭" localSheetId="2">#REF!</definedName>
    <definedName name="铺装" localSheetId="2">#REF!</definedName>
    <definedName name="亭" localSheetId="2">#REF!</definedName>
    <definedName name="亭面" localSheetId="2">#REF!</definedName>
    <definedName name="土方" localSheetId="2">#REF!</definedName>
    <definedName name="我" localSheetId="2">#REF!</definedName>
    <definedName name="小品" localSheetId="2">#REF!</definedName>
    <definedName name="园林小品" localSheetId="2">#REF!</definedName>
    <definedName name="综合估算2" localSheetId="2">#REF!</definedName>
    <definedName name="综合估算表" localSheetId="2">#REF!</definedName>
    <definedName name="开挖" localSheetId="2">[87]新定额单价!#REF!</definedName>
    <definedName name="Module.Prix_SMC" localSheetId="2">Module.Prix_SMC</definedName>
    <definedName name="___PE20" localSheetId="2">[91]附表2!#REF!</definedName>
    <definedName name="___PE40" localSheetId="2">[91]附表2!#REF!</definedName>
    <definedName name="___PVC11008" localSheetId="2">[91]附表2!#REF!</definedName>
    <definedName name="___PVC16008" localSheetId="2">[91]附表2!#REF!</definedName>
    <definedName name="___PVC20008" localSheetId="2">[91]附表2!#REF!</definedName>
    <definedName name="___PVC25008" localSheetId="2">[91]附表2!#REF!</definedName>
    <definedName name="___PVC31508" localSheetId="2">[91]附表2!#REF!</definedName>
    <definedName name="___PVC9006" localSheetId="2">[91]附表2!#REF!</definedName>
    <definedName name="___PVC9008" localSheetId="2">[91]附表2!#REF!</definedName>
    <definedName name="_1单元" localSheetId="2">#REF!</definedName>
    <definedName name="_2单元" localSheetId="2">#REF!</definedName>
    <definedName name="汇总" localSheetId="2">#REF!</definedName>
    <definedName name="机电安装111" localSheetId="2" hidden="1">#REF!</definedName>
    <definedName name="____PE20" localSheetId="2">[92]附表2!#REF!</definedName>
    <definedName name="____PE40" localSheetId="2">[92]附表2!#REF!</definedName>
    <definedName name="____PVC11008" localSheetId="2">[92]附表2!#REF!</definedName>
    <definedName name="____PVC16008" localSheetId="2">[92]附表2!#REF!</definedName>
    <definedName name="____PVC20008" localSheetId="2">[92]附表2!#REF!</definedName>
    <definedName name="____PVC25008" localSheetId="2">[92]附表2!#REF!</definedName>
    <definedName name="____PVC31508" localSheetId="2">[92]附表2!#REF!</definedName>
    <definedName name="____PVC9006" localSheetId="2">[92]附表2!#REF!</definedName>
    <definedName name="____PVC9008" localSheetId="2">[92]附表2!#REF!</definedName>
    <definedName name="管" localSheetId="2" hidden="1">#REF!</definedName>
    <definedName name="管件供货统计" localSheetId="2" hidden="1">#REF!</definedName>
    <definedName name="世行项目预算" localSheetId="2" hidden="1">#REF!</definedName>
    <definedName name="纤细估算" localSheetId="2" hidden="1">#REF!</definedName>
    <definedName name="_____PE20" localSheetId="2">[92]附表2!#REF!</definedName>
    <definedName name="_____PE40" localSheetId="2">[92]附表2!#REF!</definedName>
    <definedName name="_____PVC11008" localSheetId="2">[92]附表2!#REF!</definedName>
    <definedName name="_____PVC16008" localSheetId="2">[92]附表2!#REF!</definedName>
    <definedName name="_____PVC20008" localSheetId="2">[92]附表2!#REF!</definedName>
    <definedName name="_____PVC25008" localSheetId="2">[92]附表2!#REF!</definedName>
    <definedName name="_____PVC31508" localSheetId="2">[92]附表2!#REF!</definedName>
    <definedName name="_____PVC9006" localSheetId="2">[92]附表2!#REF!</definedName>
    <definedName name="_____PVC9008" localSheetId="2">[92]附表2!#REF!</definedName>
    <definedName name="______PE20" localSheetId="2">[92]附表2!#REF!</definedName>
    <definedName name="______PE40" localSheetId="2">[92]附表2!#REF!</definedName>
    <definedName name="______PVC11008" localSheetId="2">[92]附表2!#REF!</definedName>
    <definedName name="______PVC16008" localSheetId="2">[92]附表2!#REF!</definedName>
    <definedName name="______PVC20008" localSheetId="2">[92]附表2!#REF!</definedName>
    <definedName name="______PVC25008" localSheetId="2">[92]附表2!#REF!</definedName>
    <definedName name="______PVC31508" localSheetId="2">[92]附表2!#REF!</definedName>
    <definedName name="______PVC9006" localSheetId="2">[92]附表2!#REF!</definedName>
    <definedName name="______PVC9008" localSheetId="2">[92]附表2!#REF!</definedName>
    <definedName name="Database" localSheetId="4" hidden="1">#REF!</definedName>
    <definedName name="_PE20" localSheetId="4">[93]次要材料预算价格!#REF!</definedName>
    <definedName name="_PE40" localSheetId="4">[93]次要材料预算价格!#REF!</definedName>
    <definedName name="_PVC11008" localSheetId="4">[93]次要材料预算价格!#REF!</definedName>
    <definedName name="_PVC16008" localSheetId="4">[93]次要材料预算价格!#REF!</definedName>
    <definedName name="_PVC20008" localSheetId="4">[93]次要材料预算价格!#REF!</definedName>
    <definedName name="_PVC25008" localSheetId="4">[93]次要材料预算价格!#REF!</definedName>
    <definedName name="_PVC31508" localSheetId="4">[93]次要材料预算价格!#REF!</definedName>
    <definedName name="_PVC9006" localSheetId="4">[93]次要材料预算价格!#REF!</definedName>
    <definedName name="_PVC9008" localSheetId="4">[93]次要材料预算价格!#REF!</definedName>
    <definedName name="板枋材" localSheetId="4">[93]次要材料预算价格!#REF!</definedName>
    <definedName name="板枋材kg" localSheetId="4">[93]次要材料预算价格!#REF!</definedName>
    <definedName name="板枋材m3" localSheetId="4">[93]次要材料预算价格!#REF!</definedName>
    <definedName name="变径11090" localSheetId="4">[93]次要材料预算价格!#REF!</definedName>
    <definedName name="变径160110" localSheetId="4">[93]次要材料预算价格!#REF!</definedName>
    <definedName name="变径16090" localSheetId="4">[93]次要材料预算价格!#REF!</definedName>
    <definedName name="变径200125" localSheetId="4">[93]次要材料预算价格!#REF!</definedName>
    <definedName name="变径200160" localSheetId="4">[93]次要材料预算价格!#REF!</definedName>
    <definedName name="变径250125" localSheetId="4">[93]次要材料预算价格!#REF!</definedName>
    <definedName name="变径250200" localSheetId="4">[93]次要材料预算价格!#REF!</definedName>
    <definedName name="变径250300" localSheetId="4">[93]次要材料预算价格!#REF!</definedName>
    <definedName name="变径315200" localSheetId="4">[93]次要材料预算价格!#REF!</definedName>
    <definedName name="变径315250" localSheetId="4">[93]次要材料预算价格!#REF!</definedName>
    <definedName name="标准砖" localSheetId="4">[93]次要材料预算价格!#REF!</definedName>
    <definedName name="补充" localSheetId="4">[56]附表4单价!#REF!</definedName>
    <definedName name="不可预见费" localSheetId="4">#REF!</definedName>
    <definedName name="不可预见费南" localSheetId="4">'[59]表6不可预见费南 '!$H$10</definedName>
    <definedName name="插入式振动器2.2kw" localSheetId="4">[57]附表3机械!$K$56</definedName>
    <definedName name="柴油" localSheetId="4">[93]次要材料预算价格!$D$8</definedName>
    <definedName name="承插式三通" localSheetId="4">[93]次要材料预算价格!#REF!</definedName>
    <definedName name="刺槐" localSheetId="4">[93]次要材料预算价格!#REF!</definedName>
    <definedName name="滴头" localSheetId="4">[93]次要材料预算价格!#REF!</definedName>
    <definedName name="电" localSheetId="4">[93]次要材料预算价格!$D$14</definedName>
    <definedName name="电焊机交流30kVA" localSheetId="4">[57]附表3机械!$K$120</definedName>
    <definedName name="电焊条" localSheetId="4">[93]次要材料预算价格!$D$20</definedName>
    <definedName name="定额编号_1213" localSheetId="4">#REF!</definedName>
    <definedName name="定额编号_2154" localSheetId="4">#REF!</definedName>
    <definedName name="定额编号_3007" localSheetId="4">#REF!</definedName>
    <definedName name="定额编号_4067" localSheetId="4">#REF!</definedName>
    <definedName name="定额编号_4069" localSheetId="4">#REF!</definedName>
    <definedName name="定额编号_6091" localSheetId="4">#REF!</definedName>
    <definedName name="定额编号_6093" localSheetId="4">#REF!</definedName>
    <definedName name="定额编号_8020" localSheetId="4">#REF!</definedName>
    <definedName name="定额编号_8243" localSheetId="4">#REF!</definedName>
    <definedName name="镀锌铁皮0.35" localSheetId="4">[93]次要材料预算价格!#REF!</definedName>
    <definedName name="风" localSheetId="4">[93]次要材料预算价格!$D$12</definedName>
    <definedName name="风砂水枪" localSheetId="4">[58]附表3机械台班计算表!$K$36</definedName>
    <definedName name="钢板" localSheetId="4">[93]次要材料预算价格!$D$25</definedName>
    <definedName name="钢管200" localSheetId="4">[93]次要材料预算价格!#REF!</definedName>
    <definedName name="钢管250" localSheetId="4">[93]次要材料预算价格!#REF!</definedName>
    <definedName name="钢管300" localSheetId="4">[93]次要材料预算价格!#REF!</definedName>
    <definedName name="钢筋10上" localSheetId="4">'[56]附表2-1主材'!$L$7</definedName>
    <definedName name="钢筋10下" localSheetId="4">'[56]附表2-1主材'!$L$6</definedName>
    <definedName name="钢筋砼管1000" localSheetId="4">[93]次要材料预算价格!#REF!</definedName>
    <definedName name="钢筋砼管300" localSheetId="4">[93]次要材料预算价格!#REF!</definedName>
    <definedName name="钢筋砼管400" localSheetId="4">[93]次要材料预算价格!#REF!</definedName>
    <definedName name="钢筋砼管500" localSheetId="4">[93]次要材料预算价格!#REF!</definedName>
    <definedName name="钢筋砼管600" localSheetId="4">[93]次要材料预算价格!#REF!</definedName>
    <definedName name="钢筋砼管800" localSheetId="4">[93]次要材料预算价格!#REF!</definedName>
    <definedName name="钢筋砼胶圈400" localSheetId="4">[93]次要材料预算价格!$D$27</definedName>
    <definedName name="钢筋砼胶圈500" localSheetId="4">[93]次要材料预算价格!$D$28</definedName>
    <definedName name="工100002" localSheetId="4">[56]附表4单价!#REF!</definedName>
    <definedName name="工40056" localSheetId="4">[56]附表4单价!#REF!</definedName>
    <definedName name="工40056a" localSheetId="4">[56]附表4单价!#REF!</definedName>
    <definedName name="工40172" localSheetId="4">[56]附表4单价!#REF!</definedName>
    <definedName name="工40190" localSheetId="4">[56]附表4单价!#REF!</definedName>
    <definedName name="工40199" localSheetId="4">[56]附表4单价!#REF!</definedName>
    <definedName name="工40211补" localSheetId="4">[56]附表4单价!#REF!</definedName>
    <definedName name="工50060" localSheetId="4">[56]附表4单价!#REF!</definedName>
    <definedName name="工50061" localSheetId="4">[56]附表4单价!#REF!</definedName>
    <definedName name="工50062" localSheetId="4">[56]附表4单价!#REF!</definedName>
    <definedName name="工50079改1" localSheetId="4">[56]附表4单价!#REF!</definedName>
    <definedName name="工50079改2" localSheetId="4">[56]附表4单价!#REF!</definedName>
    <definedName name="工50079改3" localSheetId="4">[56]附表4单价!#REF!</definedName>
    <definedName name="工50079改4" localSheetId="4">[56]附表4单价!#REF!</definedName>
    <definedName name="工50079改5" localSheetId="4">[56]附表4单价!#REF!</definedName>
    <definedName name="工50079改6" localSheetId="4">[56]附表4单价!#REF!</definedName>
    <definedName name="工50079改7" localSheetId="4">[56]附表4单价!#REF!</definedName>
    <definedName name="工50079改8" localSheetId="4">[56]附表4单价!#REF!</definedName>
    <definedName name="工50079改9" localSheetId="4">[56]附表4单价!#REF!</definedName>
    <definedName name="工50110a" localSheetId="4">[56]附表4单价!#REF!</definedName>
    <definedName name="工50112" localSheetId="4">[56]附表4单价!#REF!</definedName>
    <definedName name="工50113" localSheetId="4">[56]附表4单价!#REF!</definedName>
    <definedName name="工70046" localSheetId="4">[56]附表4单价!#REF!</definedName>
    <definedName name="工70048" localSheetId="4">[56]附表4单价!#REF!</definedName>
    <definedName name="工80014a" localSheetId="4">[56]附表4单价!#REF!</definedName>
    <definedName name="工80014b" localSheetId="4">[56]附表4单价!#REF!</definedName>
    <definedName name="工90001" localSheetId="4">[56]附表4单价!#REF!</definedName>
    <definedName name="工90001a" localSheetId="4">[56]附表4单价!#REF!</definedName>
    <definedName name="工程监理费" localSheetId="4">#REF!</definedName>
    <definedName name="工程监理费南" localSheetId="4">'[59]表5-2工程监理费南'!$E$10</definedName>
    <definedName name="工程胶" localSheetId="4">[93]次要材料预算价格!#REF!</definedName>
    <definedName name="工程施工费" localSheetId="4">#REF!</definedName>
    <definedName name="工程施工费南" localSheetId="4">'[59]表3工程施工费南 '!$H$515</definedName>
    <definedName name="沟槽石方开挖_______________工程" localSheetId="4">#REF!</definedName>
    <definedName name="灌排工程" localSheetId="4">#REF!</definedName>
    <definedName name="黄油" localSheetId="4">[93]次要材料预算价格!#REF!</definedName>
    <definedName name="机40056" localSheetId="4">[56]附表4单价!#REF!</definedName>
    <definedName name="胶圈" localSheetId="4">[93]次要材料预算价格!#REF!</definedName>
    <definedName name="搅拌机出料0.4m3" localSheetId="4">[57]附表3机械!$K$54</definedName>
    <definedName name="锯材" localSheetId="4">[93]次要材料预算价格!$D$5</definedName>
    <definedName name="竣工验收费" localSheetId="4">#REF!</definedName>
    <definedName name="竣工验收费南" localSheetId="4">'[59]表5-3竣工验收费南 '!$E$9</definedName>
    <definedName name="卡扣" localSheetId="4">[57]附表2材料!$D$29</definedName>
    <definedName name="卡扣件" localSheetId="4">[93]次要材料预算价格!$D$23</definedName>
    <definedName name="块石" localSheetId="4">'[56]附表2-1主材'!$L$10</definedName>
    <definedName name="林施工费" localSheetId="4">'[59]表3工程施工费南 '!$H$511</definedName>
    <definedName name="路施工费" localSheetId="4">'[59]表3工程施工费南 '!$H$483</definedName>
    <definedName name="履带起重机油动15t" localSheetId="4">[58]附表3机械台班计算表!$K$48</definedName>
    <definedName name="卵石" localSheetId="4">'[56]附表2-1主材'!$L$9</definedName>
    <definedName name="螺栓" localSheetId="4">[93]次要材料预算价格!$D$19</definedName>
    <definedName name="木柴" localSheetId="4">[93]次要材料预算价格!#REF!</definedName>
    <definedName name="逆止阀200" localSheetId="4">[93]次要材料预算价格!#REF!</definedName>
    <definedName name="宁水8028" localSheetId="4">[56]附表4单价!#REF!</definedName>
    <definedName name="宁水8029" localSheetId="4">[56]附表4单价!#REF!</definedName>
    <definedName name="宁水8029a" localSheetId="4">[56]附表4单价!#REF!</definedName>
    <definedName name="宁水8031" localSheetId="4">[56]附表4单价!#REF!</definedName>
    <definedName name="宁水8032" localSheetId="4">[56]附表4单价!#REF!</definedName>
    <definedName name="宁水8033" localSheetId="4">[56]附表4单价!#REF!</definedName>
    <definedName name="宁水8034" localSheetId="4">[56]附表4单价!#REF!</definedName>
    <definedName name="农田防护林" localSheetId="4">#REF!</definedName>
    <definedName name="膨胀剂" localSheetId="4">[93]次要材料预算价格!#REF!</definedName>
    <definedName name="其他费用" localSheetId="4">#REF!</definedName>
    <definedName name="其他费用南" localSheetId="4">'[59]表5其他费用南 '!$C$9</definedName>
    <definedName name="汽油" localSheetId="4">[93]次要材料预算价格!$D$7</definedName>
    <definedName name="前期工作费" localSheetId="4">#REF!</definedName>
    <definedName name="前期工作费南" localSheetId="4">'[59]表5-1前期工作费南'!$E$11</definedName>
    <definedName name="球阀50" localSheetId="4">[93]次要材料预算价格!#REF!</definedName>
    <definedName name="球阀75" localSheetId="4">[93]次要材料预算价格!#REF!</definedName>
    <definedName name="人工挖土、手扶运300m__工程" localSheetId="4">#REF!</definedName>
    <definedName name="人甲" localSheetId="4">[57]附表1人工!$E$20</definedName>
    <definedName name="人乙" localSheetId="4">[57]附表1人工!$G$20</definedName>
    <definedName name="三通11090" localSheetId="4">[93]次要材料预算价格!#REF!</definedName>
    <definedName name="三通16090" localSheetId="4">[93]次要材料预算价格!#REF!</definedName>
    <definedName name="三通20090" localSheetId="4">[93]次要材料预算价格!#REF!</definedName>
    <definedName name="三通25090" localSheetId="4">[93]次要材料预算价格!#REF!</definedName>
    <definedName name="三通90" localSheetId="4">[93]次要材料预算价格!#REF!</definedName>
    <definedName name="砂" localSheetId="4">'[56]附表2-1主材'!$L$12</definedName>
    <definedName name="砂浆7.5" localSheetId="4">[58]附表7砂浆配比表!$I$7</definedName>
    <definedName name="砂砾石" localSheetId="4">'[56]附表2-1主材'!$L$8</definedName>
    <definedName name="设备费" localSheetId="4">#REF!</definedName>
    <definedName name="设备费南" localSheetId="4">'[59]表4设备费南 '!$N$37</definedName>
    <definedName name="设备购置费" localSheetId="4">#REF!</definedName>
    <definedName name="伸缩节200" localSheetId="4">[93]次要材料预算价格!#REF!</definedName>
    <definedName name="石灰" localSheetId="4">[93]次要材料预算价格!#REF!</definedName>
    <definedName name="竖管75" localSheetId="4">[93]次要材料预算价格!#REF!</definedName>
    <definedName name="双轮胶车" localSheetId="4">[57]附表3机械!$K$76</definedName>
    <definedName name="水" localSheetId="4">[93]次要材料预算价格!$D$13</definedName>
    <definedName name="水价" localSheetId="4">[57]附表2材料!$D$16</definedName>
    <definedName name="水泥42.5" localSheetId="4">'[56]附表2-1主材'!$L$5</definedName>
    <definedName name="水施工费" localSheetId="4">'[59]表3工程施工费南 '!$H$8</definedName>
    <definedName name="速生杨" localSheetId="4">[93]次要材料预算价格!#REF!</definedName>
    <definedName name="塑料薄膜" localSheetId="4">[93]次要材料预算价格!#REF!</definedName>
    <definedName name="碎石" localSheetId="4">'[56]附表2-1主材'!$L$11</definedName>
    <definedName name="田间道路工程" localSheetId="4">#REF!</definedName>
    <definedName name="铁垫块" localSheetId="4">[93]次要材料预算价格!$D$15</definedName>
    <definedName name="铁钉" localSheetId="4">[93]次要材料预算价格!$D$16</definedName>
    <definedName name="铁件" localSheetId="4">[93]次要材料预算价格!$D$17</definedName>
    <definedName name="铁丝" localSheetId="4">[93]次要材料预算价格!$D$18</definedName>
    <definedName name="砼C20M2" localSheetId="4">[57]附表6砼配!$P$13</definedName>
    <definedName name="砼C25M2" localSheetId="4">[58]附表6砼配比表!$P$9</definedName>
    <definedName name="砼拌制" localSheetId="4">[56]附表4单价!#REF!</definedName>
    <definedName name="砼运输" localSheetId="4">[56]附表4单价!#REF!</definedName>
    <definedName name="土地平整工程" localSheetId="4">#REF!</definedName>
    <definedName name="土工膜" localSheetId="4">[93]次要材料预算价格!#REF!</definedName>
    <definedName name="土施工费南" localSheetId="4">'[59]表3工程施工费南 '!$H$6</definedName>
    <definedName name="弯头12590" localSheetId="4">[93]次要材料预算价格!#REF!</definedName>
    <definedName name="弯头20045" localSheetId="4">[93]次要材料预算价格!#REF!</definedName>
    <definedName name="弯头25090" localSheetId="4">[93]次要材料预算价格!#REF!</definedName>
    <definedName name="橡胶止水带" localSheetId="4">[93]次要材料预算价格!#REF!</definedName>
    <definedName name="新疆杨" localSheetId="4">[93]次要材料预算价格!#REF!</definedName>
    <definedName name="型钢" localSheetId="4">[93]次要材料预算价格!$D$24</definedName>
    <definedName name="氧气" localSheetId="4">[93]次要材料预算价格!#REF!</definedName>
    <definedName name="业主管理费" localSheetId="4">#REF!</definedName>
    <definedName name="业主管理费南" localSheetId="4">'[59]表5-4业主管理费南 '!$I$9</definedName>
    <definedName name="一般石方开挖风钻Ⅶ_工程" localSheetId="4">#REF!</definedName>
    <definedName name="乙炔" localSheetId="4">[93]次要材料预算价格!#REF!</definedName>
    <definedName name="溢流堰砼200__工程" localSheetId="4">#REF!</definedName>
    <definedName name="油漆" localSheetId="4">[93]次要材料预算价格!#REF!</definedName>
    <definedName name="预埋铁件" localSheetId="4">[93]次要材料预算价格!$D$26</definedName>
    <definedName name="预制砼防护管" localSheetId="4">[93]次要材料预算价格!#REF!</definedName>
    <definedName name="载重汽车5吨" localSheetId="4">[57]附表3机械!$K$62</definedName>
    <definedName name="闸阀250" localSheetId="4">[93]次要材料预算价格!#REF!</definedName>
    <definedName name="闸阀90" localSheetId="4">[93]次要材料预算价格!#REF!</definedName>
    <definedName name="漳河柳" localSheetId="4">[93]次要材料预算价格!#REF!</definedName>
    <definedName name="铸铁爬梯" localSheetId="4">[93]次要材料预算价格!#REF!</definedName>
    <definedName name="专用模板" localSheetId="4">[93]次要材料预算价格!$D$21</definedName>
    <definedName name="总投资" localSheetId="4">#REF!</definedName>
    <definedName name="总投资南" localSheetId="4">'[59]表2预算总表 南'!$C$9</definedName>
    <definedName name="组合钢模板" localSheetId="4">[93]次要材料预算价格!$D$22</definedName>
    <definedName name="_120度弯头φ120" localSheetId="4">[61]附表2材料价格表!#REF!</definedName>
    <definedName name="_120度弯头φ140" localSheetId="4">[61]附表2材料价格表!#REF!</definedName>
    <definedName name="_120度弯头φ160" localSheetId="4">[61]附表2材料价格表!#REF!</definedName>
    <definedName name="_2m3装载机" localSheetId="4">[61]附表3机械台班!#REF!</definedName>
    <definedName name="_32.5水泥" localSheetId="4">[61]附表2材料价格表!#REF!</definedName>
    <definedName name="￠160PVC管_0.6pa" localSheetId="4">[61]附表2材料价格表!#REF!</definedName>
    <definedName name="￠180PVC管_0.6pa" localSheetId="4">[61]附表2材料价格表!#REF!</definedName>
    <definedName name="￠90PVC管_0.6pa" localSheetId="4">[61]附表2材料价格表!#REF!</definedName>
    <definedName name="dj" localSheetId="4">'[62]5'!$F$1</definedName>
    <definedName name="IS80_50_250" localSheetId="4">[61]附表2材料价格表!#REF!</definedName>
    <definedName name="LCountry" localSheetId="4">[63]数据字典!$Q$2:$Q$246</definedName>
    <definedName name="LGender" localSheetId="4">[64]数据字典!$L$2:$L$3</definedName>
    <definedName name="LPZone" localSheetId="4">[63]数据字典!$L$12:$L$42</definedName>
    <definedName name="M10浆砌砖基础" localSheetId="4">[65]附表4直接工程费单价表!#REF!</definedName>
    <definedName name="Print_titles1" localSheetId="4">[66]定额!$A$1:$IV$3</definedName>
    <definedName name="PVC变径短管1.5寸" localSheetId="4">[61]附表2材料价格表!#REF!</definedName>
    <definedName name="PVC堵头φ40" localSheetId="4">[61]附表2材料价格表!#REF!</definedName>
    <definedName name="PVC活节φ1.5寸" localSheetId="4">[61]附表2材料价格表!#REF!</definedName>
    <definedName name="PVC连丝1.5寸" localSheetId="4">[61]附表2材料价格表!#REF!</definedName>
    <definedName name="PVC球阀1.5寸" localSheetId="4">[61]附表2材料价格表!#REF!</definedName>
    <definedName name="PVC三通φ16×16×16" localSheetId="4">[61]附表2材料价格表!#REF!</definedName>
    <definedName name="PVC三通φ40×1.5×40" localSheetId="4">[61]附表2材料价格表!#REF!</definedName>
    <definedName name="PVC塑管φ40" localSheetId="4">[61]附表2材料价格表!#REF!</definedName>
    <definedName name="PVC直通φ16" localSheetId="4">[61]附表2材料价格表!#REF!</definedName>
    <definedName name="QJ30_240_12_200" localSheetId="4">[61]附表2材料价格表!#REF!</definedName>
    <definedName name="QJ50_120_12_250" localSheetId="4">[61]附表2材料价格表!#REF!</definedName>
    <definedName name="UPVC管道Φ100" localSheetId="4">[65]附表2材料价格计算表!#REF!</definedName>
    <definedName name="UPVC管道Φ50" localSheetId="4">[65]附表2材料价格计算表!#REF!</definedName>
    <definedName name="UT线夹_NUT_2" localSheetId="4">[61]附表2材料价格表!#REF!</definedName>
    <definedName name="UT线夹NUT_2" localSheetId="4">[61]附表2材料价格表!#REF!</definedName>
    <definedName name="UT型线夹NUT_1" localSheetId="4">[61]附表2材料价格表!#REF!</definedName>
    <definedName name="UT型线夹NUT2" localSheetId="4">[65]附表2材料价格计算表!#REF!</definedName>
    <definedName name="U型抱箍U16_200" localSheetId="4">[61]附表2材料价格表!#REF!</definedName>
    <definedName name="U型挂环U_16" localSheetId="4">[61]附表2材料价格表!#REF!</definedName>
    <definedName name="U型挂环U_7" localSheetId="4">[61]附表2材料价格表!#REF!</definedName>
    <definedName name="Z_D416CCE0_90DA_11D2_8B33_444553540000_.wvu.Cols" localSheetId="4" hidden="1">[66]材料表!$E$1:$E$65536,[66]材料表!$J$1:$L$65536</definedName>
    <definedName name="Z_E7D01C20_B8FC_11D1_9E4F_B5D6E120E308_.wvu.Cols" localSheetId="4" hidden="1">[66]材料表!$E$1:$E$65536,[66]材料表!$J$1:$L$65536</definedName>
    <definedName name="φ10PVC管" localSheetId="4">[61]附表2材料价格表!#REF!</definedName>
    <definedName name="φ225沉淀管" localSheetId="4">[61]附表2材料价格表!#REF!</definedName>
    <definedName name="φ225滤水管" localSheetId="4">[61]附表2材料价格表!#REF!</definedName>
    <definedName name="φ310铸铁管" localSheetId="4">[61]附表2材料价格表!#REF!</definedName>
    <definedName name="φ350铸铁管" localSheetId="4">[61]附表2材料价格表!#REF!</definedName>
    <definedName name="安全阀Dg120" localSheetId="4">[61]附表2材料价格表!#REF!</definedName>
    <definedName name="安全阀Dg90" localSheetId="4">[61]附表2材料价格表!#REF!</definedName>
    <definedName name="柏树" localSheetId="4">[61]附表2材料价格表!#REF!</definedName>
    <definedName name="备" localSheetId="4">'[67]#REF'!$I$2</definedName>
    <definedName name="苯板" localSheetId="4">[65]附表2材料价格计算表!#REF!</definedName>
    <definedName name="避雷器HY5WS_17_50" localSheetId="4">[61]附表2材料价格表!#REF!</definedName>
    <definedName name="编" localSheetId="4">'[67]#REF'!$A$2</definedName>
    <definedName name="扁钢" localSheetId="4">[61]附表2材料价格表!#REF!</definedName>
    <definedName name="变径三通Dg180×90" localSheetId="4">[61]附表2材料价格表!#REF!</definedName>
    <definedName name="变径三通φ110×80×90" localSheetId="4">[61]附表2材料价格表!#REF!</definedName>
    <definedName name="变径三通φ125×80×110" localSheetId="4">[61]附表2材料价格表!#REF!</definedName>
    <definedName name="变径三通φ160×80×110" localSheetId="4">[61]附表2材料价格表!#REF!</definedName>
    <definedName name="变径三通φ160×80×125" localSheetId="4">[61]附表2材料价格表!#REF!</definedName>
    <definedName name="变径三通φ200×80×160" localSheetId="4">[61]附表2材料价格表!#REF!</definedName>
    <definedName name="变频机组8.5kvA" localSheetId="4">[61]附表3机械台班!#REF!</definedName>
    <definedName name="变压器160KVA" localSheetId="4">[61]附表2材料价格表!#REF!</definedName>
    <definedName name="变压器80KVA" localSheetId="4">[61]附表2材料价格表!#REF!</definedName>
    <definedName name="变压器油" localSheetId="4">[65]附表2材料价格计算表!#REF!</definedName>
    <definedName name="并沟线夹_BJ_2" localSheetId="4">[61]附表2材料价格表!#REF!</definedName>
    <definedName name="并沟线夹1635mm" localSheetId="4">[65]附表2材料价格计算表!#REF!</definedName>
    <definedName name="并沟线夹BJ_2" localSheetId="4">[61]附表2材料价格表!#REF!</definedName>
    <definedName name="并沟线夹JB2" localSheetId="4">[65]附表2材料价格计算表!#REF!</definedName>
    <definedName name="玻璃" localSheetId="4">[61]附表2材料价格表!#REF!</definedName>
    <definedName name="材" localSheetId="4">[61]附表5直接工程费单价表!#REF!</definedName>
    <definedName name="材10001" localSheetId="4">[61]附表5直接工程费单价表!#REF!</definedName>
    <definedName name="材100017" localSheetId="4">[65]附表4直接工程费单价表!#REF!</definedName>
    <definedName name="材10002" localSheetId="4">[61]附表5直接工程费单价表!#REF!</definedName>
    <definedName name="材100023" localSheetId="4">[65]附表4直接工程费单价表!#REF!</definedName>
    <definedName name="材10003" localSheetId="4">[61]附表5直接工程费单价表!#REF!</definedName>
    <definedName name="材100049" localSheetId="4">[65]附表4直接工程费单价表!#REF!</definedName>
    <definedName name="材10008" localSheetId="4">[61]附表5直接工程费单价表!#REF!</definedName>
    <definedName name="材10019" localSheetId="4">[61]附表5直接工程费单价表!#REF!</definedName>
    <definedName name="材10020" localSheetId="4">[61]附表5直接工程费单价表!#REF!</definedName>
    <definedName name="材10021" localSheetId="4">[61]附表5直接工程费单价表!#REF!</definedName>
    <definedName name="材10045" localSheetId="4">[61]附表5直接工程费单价表!#REF!</definedName>
    <definedName name="材10047" localSheetId="4">[61]附表5直接工程费单价表!#REF!</definedName>
    <definedName name="材10049" localSheetId="4">[61]附表5直接工程费单价表!#REF!</definedName>
    <definedName name="材10052" localSheetId="4">[61]附表5直接工程费单价表!#REF!</definedName>
    <definedName name="材10054" localSheetId="4">[61]附表5直接工程费单价表!#REF!</definedName>
    <definedName name="材10056" localSheetId="4">[61]附表5直接工程费单价表!#REF!</definedName>
    <definedName name="材10066" localSheetId="4">[61]附表5直接工程费单价表!#REF!</definedName>
    <definedName name="材10071" localSheetId="4">[61]附表5直接工程费单价表!#REF!</definedName>
    <definedName name="材10075" localSheetId="4">[61]附表5直接工程费单价表!#REF!</definedName>
    <definedName name="材10090" localSheetId="4">[61]附表5直接工程费单价表!#REF!</definedName>
    <definedName name="材10095" localSheetId="4">[61]附表5直接工程费单价表!#REF!</definedName>
    <definedName name="材10114" localSheetId="4">[61]附表5直接工程费单价表!#REF!</definedName>
    <definedName name="材10116" localSheetId="4">[61]附表5直接工程费单价表!#REF!</definedName>
    <definedName name="材10118" localSheetId="4">[61]附表5直接工程费单价表!#REF!</definedName>
    <definedName name="材10204" localSheetId="4">[61]附表5直接工程费单价表!#REF!</definedName>
    <definedName name="材10269" localSheetId="4">[61]附表5直接工程费单价表!#REF!</definedName>
    <definedName name="材10270" localSheetId="4">[61]附表5直接工程费单价表!#REF!</definedName>
    <definedName name="材10271" localSheetId="4">[61]附表5直接工程费单价表!#REF!</definedName>
    <definedName name="材10272" localSheetId="4">[61]附表5直接工程费单价表!#REF!</definedName>
    <definedName name="材10273" localSheetId="4">[61]附表5直接工程费单价表!#REF!</definedName>
    <definedName name="材10275" localSheetId="4">[61]附表5直接工程费单价表!#REF!</definedName>
    <definedName name="材10277" localSheetId="4">[61]附表5直接工程费单价表!#REF!</definedName>
    <definedName name="材10278" localSheetId="4">[61]附表5直接工程费单价表!#REF!</definedName>
    <definedName name="材10279" localSheetId="4">[61]附表5直接工程费单价表!#REF!</definedName>
    <definedName name="材10279A" localSheetId="4">[61]附表5直接工程费单价表!#REF!</definedName>
    <definedName name="材10280" localSheetId="4">[61]附表5直接工程费单价表!#REF!</definedName>
    <definedName name="材10280A" localSheetId="4">[61]附表5直接工程费单价表!#REF!</definedName>
    <definedName name="材10281" localSheetId="4">[61]附表5直接工程费单价表!#REF!</definedName>
    <definedName name="材10281A" localSheetId="4">[61]附表5直接工程费单价表!#REF!</definedName>
    <definedName name="材10282" localSheetId="4">[61]附表5直接工程费单价表!#REF!</definedName>
    <definedName name="材10282A" localSheetId="4">[61]附表5直接工程费单价表!#REF!</definedName>
    <definedName name="材10283" localSheetId="4">[61]附表5直接工程费单价表!#REF!</definedName>
    <definedName name="材10283A" localSheetId="4">[61]附表5直接工程费单价表!#REF!</definedName>
    <definedName name="材10309" localSheetId="4">[61]附表5直接工程费单价表!#REF!</definedName>
    <definedName name="材10310" localSheetId="4">[61]附表5直接工程费单价表!#REF!</definedName>
    <definedName name="材10311" localSheetId="4">[61]附表5直接工程费单价表!#REF!</definedName>
    <definedName name="材10339" localSheetId="4">[61]附表5直接工程费单价表!#REF!</definedName>
    <definedName name="材10345" localSheetId="4">[61]附表5直接工程费单价表!#REF!</definedName>
    <definedName name="材10360" localSheetId="4">[61]附表5直接工程费单价表!#REF!</definedName>
    <definedName name="材10361" localSheetId="4">[61]附表5直接工程费单价表!#REF!</definedName>
    <definedName name="材10365" localSheetId="4">[61]附表5直接工程费单价表!#REF!</definedName>
    <definedName name="材10366" localSheetId="4">[61]附表5直接工程费单价表!#REF!</definedName>
    <definedName name="材10367" localSheetId="4">[61]附表5直接工程费单价表!#REF!</definedName>
    <definedName name="材10464" localSheetId="4">[61]附表5直接工程费单价表!#REF!</definedName>
    <definedName name="材10465" localSheetId="4">[61]附表5直接工程费单价表!#REF!</definedName>
    <definedName name="材10469" localSheetId="4">[61]附表5直接工程费单价表!#REF!</definedName>
    <definedName name="材10469A" localSheetId="4">[61]附表5直接工程费单价表!#REF!</definedName>
    <definedName name="材10473" localSheetId="4">[61]附表5直接工程费单价表!#REF!</definedName>
    <definedName name="材10474" localSheetId="4">[61]附表5直接工程费单价表!#REF!</definedName>
    <definedName name="材12001" localSheetId="4">[61]附表5直接工程费单价表!#REF!</definedName>
    <definedName name="材12074" localSheetId="4">[61]附表5直接工程费单价表!#REF!</definedName>
    <definedName name="材12075" localSheetId="4">[61]附表5直接工程费单价表!#REF!</definedName>
    <definedName name="材2_19_3" localSheetId="4">[61]附表5直接工程费单价表!#REF!</definedName>
    <definedName name="材2_19_4" localSheetId="4">[61]附表5直接工程费单价表!#REF!</definedName>
    <definedName name="材20484" localSheetId="4">[61]附表5直接工程费单价表!#REF!</definedName>
    <definedName name="材20485" localSheetId="4">[61]附表5直接工程费单价表!#REF!</definedName>
    <definedName name="材20488" localSheetId="4">[61]附表5直接工程费单价表!#REF!</definedName>
    <definedName name="材30001" localSheetId="4">[61]附表5直接工程费单价表!#REF!</definedName>
    <definedName name="材30002" localSheetId="4">[61]附表5直接工程费单价表!#REF!</definedName>
    <definedName name="材30016" localSheetId="4">[61]附表5直接工程费单价表!#REF!</definedName>
    <definedName name="材30019" localSheetId="4">[61]附表5直接工程费单价表!#REF!</definedName>
    <definedName name="材30020" localSheetId="4">[61]附表5直接工程费单价表!#REF!</definedName>
    <definedName name="材30021" localSheetId="4">[61]附表5直接工程费单价表!#REF!</definedName>
    <definedName name="材30022" localSheetId="4">[61]附表5直接工程费单价表!#REF!</definedName>
    <definedName name="材30023" localSheetId="4">[61]附表5直接工程费单价表!#REF!</definedName>
    <definedName name="材30024" localSheetId="4">[61]附表5直接工程费单价表!#REF!</definedName>
    <definedName name="材30025" localSheetId="4">[61]附表5直接工程费单价表!#REF!</definedName>
    <definedName name="材30027" localSheetId="4">[61]附表5直接工程费单价表!#REF!</definedName>
    <definedName name="材30028" localSheetId="4">[61]附表5直接工程费单价表!#REF!</definedName>
    <definedName name="材30038" localSheetId="4">[61]附表5直接工程费单价表!#REF!</definedName>
    <definedName name="材30048" localSheetId="4">[61]附表5直接工程费单价表!#REF!</definedName>
    <definedName name="材30048、30051" localSheetId="4">[61]附表5直接工程费单价表!#REF!</definedName>
    <definedName name="材30049" localSheetId="4">[61]附表5直接工程费单价表!#REF!</definedName>
    <definedName name="材30064" localSheetId="4">[65]附表4直接工程费单价表!#REF!</definedName>
    <definedName name="材30067" localSheetId="4">[65]附表4直接工程费单价表!#REF!</definedName>
    <definedName name="材40004" localSheetId="4">[65]附表4直接工程费单价表!#REF!</definedName>
    <definedName name="材40006" localSheetId="4">[68]直接工程费!$F$192</definedName>
    <definedName name="材40006b" localSheetId="4">[65]附表4直接工程费单价表!#REF!</definedName>
    <definedName name="材40006细石" localSheetId="4">[65]附表4直接工程费单价表!#REF!</definedName>
    <definedName name="材40030" localSheetId="4">[65]附表4直接工程费单价表!#REF!</definedName>
    <definedName name="材40031" localSheetId="4">[61]附表5直接工程费单价表!#REF!</definedName>
    <definedName name="材4003115" localSheetId="4">[65]附表4直接工程费单价表!#REF!</definedName>
    <definedName name="材40041b" localSheetId="4">[65]附表4直接工程费单价表!#REF!</definedName>
    <definedName name="材40056" localSheetId="4">[65]附表4直接工程费单价表!#REF!</definedName>
    <definedName name="材40058" localSheetId="4">[61]附表5直接工程费单价表!#REF!</definedName>
    <definedName name="材40058A" localSheetId="4">[61]附表5直接工程费单价表!#REF!</definedName>
    <definedName name="材40061" localSheetId="4">[61]附表5直接工程费单价表!#REF!</definedName>
    <definedName name="材40062" localSheetId="4">[61]附表5直接工程费单价表!#REF!</definedName>
    <definedName name="材40063" localSheetId="4">[65]附表4直接工程费单价表!#REF!</definedName>
    <definedName name="材40064" localSheetId="4">[65]附表4直接工程费单价表!#REF!</definedName>
    <definedName name="材40067" localSheetId="4">[61]附表5直接工程费单价表!#REF!</definedName>
    <definedName name="材40067A" localSheetId="4">[61]附表5直接工程费单价表!#REF!</definedName>
    <definedName name="材40068" localSheetId="4">[61]附表5直接工程费单价表!#REF!</definedName>
    <definedName name="材40069" localSheetId="4">[61]附表5直接工程费单价表!#REF!</definedName>
    <definedName name="材40070" localSheetId="4">[61]附表5直接工程费单价表!#REF!</definedName>
    <definedName name="材40072" localSheetId="4">[61]附表5直接工程费单价表!#REF!</definedName>
    <definedName name="材40073" localSheetId="4">[65]附表4直接工程费单价表!#REF!</definedName>
    <definedName name="材40074" localSheetId="4">[61]附表5直接工程费单价表!#REF!</definedName>
    <definedName name="材40075" localSheetId="4">[61]附表5直接工程费单价表!#REF!</definedName>
    <definedName name="材40076" localSheetId="4">[61]附表5直接工程费单价表!#REF!</definedName>
    <definedName name="材4007620" localSheetId="4">[65]附表4直接工程费单价表!#REF!</definedName>
    <definedName name="材40077" localSheetId="4">[65]附表4直接工程费单价表!#REF!</definedName>
    <definedName name="材40079" localSheetId="4">[61]附表5直接工程费单价表!#REF!</definedName>
    <definedName name="材40090" localSheetId="4">[61]附表5直接工程费单价表!#REF!</definedName>
    <definedName name="材40096" localSheetId="4">[61]附表5直接工程费单价表!#REF!</definedName>
    <definedName name="材40101" localSheetId="4">[61]附表5直接工程费单价表!#REF!</definedName>
    <definedName name="材40101A" localSheetId="4">[61]附表5直接工程费单价表!#REF!</definedName>
    <definedName name="材40101B" localSheetId="4">[61]附表5直接工程费单价表!#REF!</definedName>
    <definedName name="材40109" localSheetId="4">[61]附表5直接工程费单价表!#REF!</definedName>
    <definedName name="材40110" localSheetId="4">[61]附表5直接工程费单价表!#REF!</definedName>
    <definedName name="材40111" localSheetId="4">[61]附表5直接工程费单价表!#REF!</definedName>
    <definedName name="材40112" localSheetId="4">[61]附表5直接工程费单价表!#REF!</definedName>
    <definedName name="材40113" localSheetId="4">[61]附表5直接工程费单价表!#REF!</definedName>
    <definedName name="材40114" localSheetId="4">[61]附表5直接工程费单价表!#REF!</definedName>
    <definedName name="材40115" localSheetId="4">[61]附表5直接工程费单价表!#REF!</definedName>
    <definedName name="材40116" localSheetId="4">[61]附表5直接工程费单价表!#REF!</definedName>
    <definedName name="材40117" localSheetId="4">[61]附表5直接工程费单价表!#REF!</definedName>
    <definedName name="材40118" localSheetId="4">[61]附表5直接工程费单价表!#REF!</definedName>
    <definedName name="材40120" localSheetId="4">[61]附表5直接工程费单价表!#REF!</definedName>
    <definedName name="材40124" localSheetId="4">[61]附表5直接工程费单价表!#REF!</definedName>
    <definedName name="材40125" localSheetId="4">[61]附表5直接工程费单价表!#REF!</definedName>
    <definedName name="材40133" localSheetId="4">[65]附表4直接工程费单价表!#REF!</definedName>
    <definedName name="材40134" localSheetId="4">[61]附表5直接工程费单价表!#REF!</definedName>
    <definedName name="材40143" localSheetId="4">[61]附表5直接工程费单价表!#REF!</definedName>
    <definedName name="材40203" localSheetId="4">[65]附表4直接工程费单价表!#REF!</definedName>
    <definedName name="材40210" localSheetId="4">[65]附表4直接工程费单价表!#REF!</definedName>
    <definedName name="材40214苯" localSheetId="4">[65]附表4直接工程费单价表!#REF!</definedName>
    <definedName name="材40224" localSheetId="4">[61]附表5直接工程费单价表!#REF!</definedName>
    <definedName name="材40260" localSheetId="4">[61]附表5直接工程费单价表!#REF!</definedName>
    <definedName name="材40263" localSheetId="4">[61]附表5直接工程费单价表!#REF!</definedName>
    <definedName name="材40271" localSheetId="4">[61]附表5直接工程费单价表!#REF!</definedName>
    <definedName name="材40286" localSheetId="4">[61]附表5直接工程费单价表!#REF!</definedName>
    <definedName name="材40287" localSheetId="4">[61]附表5直接工程费单价表!#REF!</definedName>
    <definedName name="材40288" localSheetId="4">[61]附表5直接工程费单价表!#REF!</definedName>
    <definedName name="材40289" localSheetId="4">[61]附表5直接工程费单价表!#REF!</definedName>
    <definedName name="材40289A" localSheetId="4">[61]附表5直接工程费单价表!#REF!</definedName>
    <definedName name="材40306" localSheetId="4">[61]附表5直接工程费单价表!#REF!</definedName>
    <definedName name="材40306A" localSheetId="4">[61]附表5直接工程费单价表!#REF!</definedName>
    <definedName name="材40306B" localSheetId="4">[61]附表5直接工程费单价表!#REF!</definedName>
    <definedName name="材50003" localSheetId="4">[61]附表5直接工程费单价表!#REF!</definedName>
    <definedName name="材50004" localSheetId="4">[61]附表5直接工程费单价表!#REF!</definedName>
    <definedName name="材50005" localSheetId="4">[61]附表5直接工程费单价表!#REF!</definedName>
    <definedName name="材50006" localSheetId="4">[61]附表5直接工程费单价表!#REF!</definedName>
    <definedName name="材50014" localSheetId="4">[69]附表4工程费单价表!#REF!</definedName>
    <definedName name="材50045" localSheetId="4">[61]附表5直接工程费单价表!#REF!</definedName>
    <definedName name="材50046" localSheetId="4">[61]附表5直接工程费单价表!#REF!</definedName>
    <definedName name="材50049" localSheetId="4">[61]附表5直接工程费单价表!#REF!</definedName>
    <definedName name="材50050" localSheetId="4">[61]附表5直接工程费单价表!#REF!</definedName>
    <definedName name="材50064" localSheetId="4">[65]附表4直接工程费单价表!#REF!</definedName>
    <definedName name="材50067" localSheetId="4">[65]附表4直接工程费单价表!#REF!</definedName>
    <definedName name="材50113" localSheetId="4">[69]附表4工程费单价表!#REF!</definedName>
    <definedName name="材70007" localSheetId="4">[65]附表4直接工程费单价表!#REF!</definedName>
    <definedName name="材70013" localSheetId="4">[65]附表4直接工程费单价表!#REF!</definedName>
    <definedName name="材70014" localSheetId="4">[65]附表4直接工程费单价表!#REF!</definedName>
    <definedName name="材70070" localSheetId="4">[65]附表4直接工程费单价表!#REF!</definedName>
    <definedName name="材70105" localSheetId="4">[65]附表4直接工程费单价表!#REF!</definedName>
    <definedName name="材70106" localSheetId="4">[65]附表4直接工程费单价表!#REF!</definedName>
    <definedName name="材70125" localSheetId="4">[65]附表4直接工程费单价表!#REF!</definedName>
    <definedName name="材70194" localSheetId="4">[61]附表5直接工程费单价表!#REF!</definedName>
    <definedName name="材70195" localSheetId="4">[61]附表5直接工程费单价表!#REF!</definedName>
    <definedName name="材70196" localSheetId="4">[61]附表5直接工程费单价表!#REF!</definedName>
    <definedName name="材80023加8002410" localSheetId="4">[65]附表4直接工程费单价表!#REF!</definedName>
    <definedName name="材80033" localSheetId="4">[65]附表4直接工程费单价表!#REF!</definedName>
    <definedName name="材80034" localSheetId="4">[65]附表4直接工程费单价表!#REF!</definedName>
    <definedName name="材90013" localSheetId="4">[65]附表4直接工程费单价表!#REF!</definedName>
    <definedName name="材90014" localSheetId="4">[61]附表5直接工程费单价表!#REF!</definedName>
    <definedName name="材90017" localSheetId="4">[61]附表5直接工程费单价表!#REF!</definedName>
    <definedName name="材90017A" localSheetId="4">[61]附表5直接工程费单价表!#REF!</definedName>
    <definedName name="材90085" localSheetId="4">[61]附表5直接工程费单价表!#REF!</definedName>
    <definedName name="材90086" localSheetId="4">[61]附表5直接工程费单价表!#REF!</definedName>
    <definedName name="材90087" localSheetId="4">[61]附表5直接工程费单价表!#REF!</definedName>
    <definedName name="材90087A" localSheetId="4">[61]附表5直接工程费单价表!#REF!</definedName>
    <definedName name="材90136" localSheetId="4">[61]附表5直接工程费单价表!#REF!</definedName>
    <definedName name="材90147" localSheetId="4">[61]附表5直接工程费单价表!#REF!</definedName>
    <definedName name="材90189" localSheetId="4">[61]附表5直接工程费单价表!#REF!</definedName>
    <definedName name="材补1" localSheetId="4">[61]附表5直接工程费单价表!#REF!</definedName>
    <definedName name="材补1A" localSheetId="4">[61]附表5直接工程费单价表!#REF!</definedName>
    <definedName name="材补2" localSheetId="4">[61]附表5直接工程费单价表!#REF!</definedName>
    <definedName name="材补3" localSheetId="4">[61]附表5直接工程费单价表!#REF!</definedName>
    <definedName name="材补4" localSheetId="4">[61]附表5直接工程费单价表!#REF!</definedName>
    <definedName name="材补5" localSheetId="4">[61]附表5直接工程费单价表!#REF!</definedName>
    <definedName name="材参60432" localSheetId="4">[61]附表5直接工程费单价表!#REF!</definedName>
    <definedName name="材建11_25换" localSheetId="4">[61]附表5直接工程费单价表!#REF!</definedName>
    <definedName name="材建4_10换" localSheetId="4">[61]附表5直接工程费单价表!#REF!</definedName>
    <definedName name="材料差价" localSheetId="4">'[70]#REF'!$C$2</definedName>
    <definedName name="槽钢" localSheetId="4">[65]附表2材料价格计算表!#REF!</definedName>
    <definedName name="插入式振动器1.1kw" localSheetId="4">[61]附表3机械台班!#REF!</definedName>
    <definedName name="插入式振动器1.5kw" localSheetId="4">[61]附表3机械台班!#REF!</definedName>
    <definedName name="插座φ33" localSheetId="4">[61]附表2材料价格表!#REF!</definedName>
    <definedName name="铲运机2.75m3" localSheetId="4">[61]附表3机械台班!#REF!</definedName>
    <definedName name="冲击钻机CZ_22型" localSheetId="4">[61]附表3机械台班!#REF!</definedName>
    <definedName name="瓷横担_S210" localSheetId="4">[61]附表2材料价格表!#REF!</definedName>
    <definedName name="瓷横担S210" localSheetId="4">[61]附表2材料价格表!#REF!</definedName>
    <definedName name="瓷横担S210Z" localSheetId="4">[65]附表2材料价格计算表!#REF!</definedName>
    <definedName name="瓷瓶" localSheetId="4">[61]附表2材料价格表!#REF!</definedName>
    <definedName name="粗砂" localSheetId="4">[61]附表2材料价格表!#REF!</definedName>
    <definedName name="单" localSheetId="4">'[67]#REF'!$E$2</definedName>
    <definedName name="单10245c" localSheetId="4">[69]附表4工程费单价表!#REF!</definedName>
    <definedName name="单承PVC塑管φ110×3.2×9000" localSheetId="4">[61]附表2材料价格表!#REF!</definedName>
    <definedName name="单承PVC塑管φ125×3.7×9000" localSheetId="4">[61]附表2材料价格表!#REF!</definedName>
    <definedName name="单承PVC塑管φ160×4.7×9000" localSheetId="4">[61]附表2材料价格表!#REF!</definedName>
    <definedName name="单承PVC塑管φ200×5.9×10000" localSheetId="4">[61]附表2材料价格表!#REF!</definedName>
    <definedName name="单承PVC塑管φ200×5.9×9000" localSheetId="4">[61]附表2材料价格表!#REF!</definedName>
    <definedName name="单承PVC塑管φ225×6.6×10000" localSheetId="4">[61]附表2材料价格表!#REF!</definedName>
    <definedName name="单承PVC塑管φ250×7.3×10000" localSheetId="4">[61]附表2材料价格表!#REF!</definedName>
    <definedName name="单承PVC塑管φ315×9.2×10000" localSheetId="4">[61]附表2材料价格表!#REF!</definedName>
    <definedName name="单承PVC塑管φ355×10.4×10000" localSheetId="4">[61]附表2材料价格表!#REF!</definedName>
    <definedName name="单承PVC塑管φ400×11.7×10000" localSheetId="4">[61]附表2材料价格表!#REF!</definedName>
    <definedName name="单承PVC塑管φ500×14.6×10000" localSheetId="4">[61]附表2材料价格表!#REF!</definedName>
    <definedName name="单承PVC塑管φ90×2.8×9000" localSheetId="4">[61]附表2材料价格表!#REF!</definedName>
    <definedName name="单斗挖掘机油动斗容0.5m3" localSheetId="4">[71]机械汇总!$K$6</definedName>
    <definedName name="单价" localSheetId="4">[61]附表5直接工程费单价表!#REF!</definedName>
    <definedName name="单盘插头" localSheetId="4">[61]附表2材料价格表!#REF!</definedName>
    <definedName name="单盘插头110" localSheetId="4">[61]附表2材料价格表!#REF!</definedName>
    <definedName name="单盘插头φ160" localSheetId="4">[61]附表2材料价格表!#REF!</definedName>
    <definedName name="单盘插头φ200" localSheetId="4">[61]附表2材料价格表!#REF!</definedName>
    <definedName name="单盘插头φ225" localSheetId="4">[61]附表2材料价格表!#REF!</definedName>
    <definedName name="单盘插头φ250" localSheetId="4">[61]附表2材料价格表!#REF!</definedName>
    <definedName name="单盘插头φ315" localSheetId="4">[61]附表2材料价格表!#REF!</definedName>
    <definedName name="单盘插头φ355" localSheetId="4">[61]附表2材料价格表!#REF!</definedName>
    <definedName name="单盘插头φ400" localSheetId="4">[61]附表2材料价格表!#REF!</definedName>
    <definedName name="单盘插头φ500" localSheetId="4">[61]附表2材料价格表!#REF!</definedName>
    <definedName name="单盘铝承头φ76" localSheetId="4">[61]附表2材料价格表!#REF!</definedName>
    <definedName name="单盘三通φ110×80×110" localSheetId="4">[61]附表2材料价格表!#REF!</definedName>
    <definedName name="单盘三通φ125×80×125" localSheetId="4">[61]附表2材料价格表!#REF!</definedName>
    <definedName name="单盘三通φ160×80×160" localSheetId="4">[61]附表2材料价格表!#REF!</definedName>
    <definedName name="单盘三通φ200×80×200" localSheetId="4">[61]附表2材料价格表!#REF!</definedName>
    <definedName name="单位" localSheetId="4">'[67]#REF'!$C$2</definedName>
    <definedName name="导线" localSheetId="4">[61]附表2材料价格表!#REF!</definedName>
    <definedName name="导线_BLX_16" localSheetId="4">[61]附表2材料价格表!#REF!</definedName>
    <definedName name="导线_LGJ" localSheetId="4">[61]附表2材料价格表!#REF!</definedName>
    <definedName name="导线BLGJ" localSheetId="4">[65]附表2材料价格计算表!#REF!</definedName>
    <definedName name="导线BLX_16" localSheetId="4">[61]附表2材料价格表!#REF!</definedName>
    <definedName name="导线BLX16" localSheetId="4">[65]附表2材料价格计算表!#REF!</definedName>
    <definedName name="导线L_G_J" localSheetId="4">[61]附表2材料价格表!#REF!</definedName>
    <definedName name="导线LGJ" localSheetId="4">[61]附表2材料价格表!#REF!</definedName>
    <definedName name="导线LGJ_1" localSheetId="4">[61]附表2材料价格表!#REF!</definedName>
    <definedName name="导线LGJ1" localSheetId="4">[61]附表2材料价格表!#REF!</definedName>
    <definedName name="道路工程" localSheetId="4">[72]表3工程施工费表!$I$10</definedName>
    <definedName name="滴灌带φ16" localSheetId="4">[61]附表2材料价格表!#REF!</definedName>
    <definedName name="电动葫芦3t" localSheetId="4">[61]附表3机械台班!#REF!</definedName>
    <definedName name="电杆" localSheetId="4">[61]附表2材料价格表!#REF!</definedName>
    <definedName name="电杆_10m" localSheetId="4">[61]附表2材料价格表!#REF!</definedName>
    <definedName name="电焊机25kvA" localSheetId="4">[61]附表3机械台班!#REF!</definedName>
    <definedName name="电焊机30KVA" localSheetId="4">[61]附表3机械台班!#REF!</definedName>
    <definedName name="电焊条结32" localSheetId="4">[65]附表2材料价格计算表!#REF!</definedName>
    <definedName name="跌落开关RW11_200_10" localSheetId="4">[61]附表2材料价格表!#REF!</definedName>
    <definedName name="堵头φ76" localSheetId="4">[61]附表2材料价格表!#REF!</definedName>
    <definedName name="镀锌扁钢" localSheetId="4">[65]附表2材料价格计算表!#REF!</definedName>
    <definedName name="镀锌钢绞拉线GJ_50" localSheetId="4">[61]附表2材料价格表!#REF!</definedName>
    <definedName name="镀锌钢绞线GL35" localSheetId="4">[65]附表2材料价格计算表!#REF!</definedName>
    <definedName name="镀锌钢绞线GL50" localSheetId="4">[65]附表2材料价格计算表!#REF!</definedName>
    <definedName name="镀锌铁丝8" localSheetId="4">[61]附表2材料价格表!#REF!</definedName>
    <definedName name="对焊机150型" localSheetId="4">[61]附表3机械台班!#REF!</definedName>
    <definedName name="镦" localSheetId="4">[73]材料费!$D$6</definedName>
    <definedName name="多眼拉板_60_6_300" localSheetId="4">[61]附表2材料价格表!#REF!</definedName>
    <definedName name="多眼拉板_60_6_350" localSheetId="4">[61]附表2材料价格表!#REF!</definedName>
    <definedName name="二丁脂" localSheetId="4">[61]附表2材料价格表!#REF!</definedName>
    <definedName name="二合抱箍抱1_190" localSheetId="4">[61]附表2材料价格表!#REF!</definedName>
    <definedName name="二合抱箍抱2_200" localSheetId="4">[61]附表2材料价格表!#REF!</definedName>
    <definedName name="阀兰阀体" localSheetId="4">[61]附表2材料价格表!#REF!</definedName>
    <definedName name="阀兰阀体80" localSheetId="4">[61]附表2材料价格表!#REF!</definedName>
    <definedName name="阀门φ120" localSheetId="4">[61]附表2材料价格表!#REF!</definedName>
    <definedName name="阀门φ90" localSheetId="4">[61]附表2材料价格表!#REF!</definedName>
    <definedName name="法兰螺栓" localSheetId="4">[61]附表2材料价格表!#REF!</definedName>
    <definedName name="法兰盘φ120" localSheetId="4">[61]附表2材料价格表!#REF!</definedName>
    <definedName name="法兰盘φ90" localSheetId="4">[61]附表2材料价格表!#REF!</definedName>
    <definedName name="放空管φ150×1500" localSheetId="4">[61]附表2材料价格表!#REF!</definedName>
    <definedName name="风水枪" localSheetId="4">[61]附表3机械台班!#REF!</definedName>
    <definedName name="封井泥球" localSheetId="4">[61]附表2材料价格表!#REF!</definedName>
    <definedName name="浮力塞" localSheetId="4">[61]附表2材料价格表!#REF!</definedName>
    <definedName name="复合土工膜" localSheetId="4">[61]附表2材料价格表!#REF!</definedName>
    <definedName name="杆顶帽_帽_11" localSheetId="4">[61]附表2材料价格表!#REF!</definedName>
    <definedName name="杆顶帽_帽_3" localSheetId="4">[61]附表2材料价格表!#REF!</definedName>
    <definedName name="钢板4mm" localSheetId="4">[61]附表2材料价格表!#REF!</definedName>
    <definedName name="钢材" localSheetId="4">[61]附表2材料价格表!#REF!</definedName>
    <definedName name="钢垫板" localSheetId="4">[65]附表2材料价格计算表!#REF!</definedName>
    <definedName name="钢管" localSheetId="4">[61]附表2材料价格表!#REF!</definedName>
    <definedName name="钢管φ120" localSheetId="4">[61]附表2材料价格表!#REF!</definedName>
    <definedName name="钢管φ140" localSheetId="4">[61]附表2材料价格表!#REF!</definedName>
    <definedName name="钢管φ160" localSheetId="4">[61]附表2材料价格表!#REF!</definedName>
    <definedName name="钢绞拉线GJ_35" localSheetId="4">[61]附表2材料价格表!#REF!</definedName>
    <definedName name="钢绞线GJ_25" localSheetId="4">[61]附表2材料价格表!#REF!</definedName>
    <definedName name="钢绞线GJ_35" localSheetId="4">[61]附表2材料价格表!#REF!</definedName>
    <definedName name="钢绞线GJ_35kg" localSheetId="4">[61]附表2材料价格表!#REF!</definedName>
    <definedName name="钢筋1" localSheetId="4">[74]材料调差!$L$5</definedName>
    <definedName name="钢筋10以内" localSheetId="4">[61]附表2材料价格表!#REF!</definedName>
    <definedName name="钢筋10以外" localSheetId="4">[61]附表2材料价格表!#REF!</definedName>
    <definedName name="钢筋φ12" localSheetId="4">[61]附表2材料价格表!#REF!</definedName>
    <definedName name="钢筋φ16" localSheetId="4">[61]附表2材料价格表!#REF!</definedName>
    <definedName name="钢筋φ8" localSheetId="4">[61]附表2材料价格表!#REF!</definedName>
    <definedName name="钢筋切断机20kw" localSheetId="4">[61]附表3机械台班!#REF!</definedName>
    <definedName name="钢筋砼C20管" localSheetId="4">[61]附表2材料价格表!#REF!</definedName>
    <definedName name="钢筋砼C20管_DN600" localSheetId="4">[61]附表2材料价格表!#REF!</definedName>
    <definedName name="钢筋砼管C25Φ1000" localSheetId="4">[71]材价汇!$D$43</definedName>
    <definedName name="钢筋砼管C25Φ400" localSheetId="4">[71]材价汇!$D$40</definedName>
    <definedName name="钢筋砼管C25Φ500" localSheetId="4">[71]材价汇!$D$41</definedName>
    <definedName name="钢筋砼管C25Φ600" localSheetId="4">[65]附表2材料价格计算表!#REF!</definedName>
    <definedName name="钢筋砼管C25Φ800" localSheetId="4">[71]材价汇!$D$42</definedName>
    <definedName name="钢筋弯曲机φ6_40" localSheetId="4">[61]附表3机械台班!#REF!</definedName>
    <definedName name="钢模板" localSheetId="4">[61]附表2材料价格表!#REF!</definedName>
    <definedName name="钢芯铝绞线LGJ_50_8" localSheetId="4">[61]附表2材料价格表!#REF!</definedName>
    <definedName name="给水栓" localSheetId="4">[61]附表2材料价格表!#REF!</definedName>
    <definedName name="给水栓三通Dg160×60" localSheetId="4">[61]附表2材料价格表!#REF!</definedName>
    <definedName name="给水栓三通Dg180×60" localSheetId="4">[61]附表2材料价格表!#REF!</definedName>
    <definedName name="给水栓三通Dg90×60" localSheetId="4">[61]附表2材料价格表!#REF!</definedName>
    <definedName name="工10017" localSheetId="4">[65]附表4直接工程费单价表!#REF!</definedName>
    <definedName name="工10020" localSheetId="4">[60]附表4单价!$F$60</definedName>
    <definedName name="工10029" localSheetId="4">[60]附表4单价!$F$74</definedName>
    <definedName name="工10042" localSheetId="4">[65]附表4直接工程费单价表!#REF!</definedName>
    <definedName name="工10043" localSheetId="4">[65]附表4直接工程费单价表!#REF!</definedName>
    <definedName name="工10203" localSheetId="4">[65]附表4直接工程费单价表!$F$46</definedName>
    <definedName name="工10269" localSheetId="4">[65]附表4直接工程费单价表!#REF!</definedName>
    <definedName name="工10302" localSheetId="4">[60]附表4单价!$F$110</definedName>
    <definedName name="工10305" localSheetId="4">[60]附表4单价!$F$144</definedName>
    <definedName name="工10333" localSheetId="4">[65]附表4直接工程费单价表!#REF!</definedName>
    <definedName name="工10334" localSheetId="4">[60]附表4单价!$F$196</definedName>
    <definedName name="工10344" localSheetId="4">[65]附表4直接工程费单价表!#REF!</definedName>
    <definedName name="工10345" localSheetId="4">[65]附表4直接工程费单价表!$F$83</definedName>
    <definedName name="工10364" localSheetId="4">[60]附表4单价!$F$256</definedName>
    <definedName name="工30003" localSheetId="4">[65]附表4直接工程费单价表!$F$100</definedName>
    <definedName name="工30017" localSheetId="4">[60]附表4单价!$F$337</definedName>
    <definedName name="工30018" localSheetId="4">[60]附表4单价!$F$359</definedName>
    <definedName name="工30019" localSheetId="4">[60]附表4单价!$F$379</definedName>
    <definedName name="工30019b" localSheetId="4">[65]附表4直接工程费单价表!$F$172</definedName>
    <definedName name="工30020" localSheetId="4">[60]附表4单价!$F$400</definedName>
    <definedName name="工30021" localSheetId="4">[60]附表4单价!$F$421</definedName>
    <definedName name="工30021b" localSheetId="4">[65]附表4直接工程费单价表!$F$226</definedName>
    <definedName name="工30028" localSheetId="4">[65]附表4直接工程费单价表!#REF!</definedName>
    <definedName name="工30058" localSheetId="4">[60]附表4单价!$F$730</definedName>
    <definedName name="工30064" localSheetId="4">[65]附表4直接工程费单价表!#REF!</definedName>
    <definedName name="工30065" localSheetId="4">[60]附表4单价!$F$1560</definedName>
    <definedName name="工30066" localSheetId="4">[65]附表4直接工程费单价表!$F$278</definedName>
    <definedName name="工40004" localSheetId="4">[65]附表4直接工程费单价表!#REF!</definedName>
    <definedName name="工40006" localSheetId="4">[65]附表4直接工程费单价表!$F$311</definedName>
    <definedName name="工40006b" localSheetId="4">[65]附表4直接工程费单价表!#REF!</definedName>
    <definedName name="工40006d" localSheetId="4">[60]附表4单价!$F$492</definedName>
    <definedName name="工40006细石" localSheetId="4">[65]附表4直接工程费单价表!#REF!</definedName>
    <definedName name="工40023b" localSheetId="4">[60]附表4单价!$F$607</definedName>
    <definedName name="工40030" localSheetId="4">[65]附表4直接工程费单价表!#REF!</definedName>
    <definedName name="工40031a" localSheetId="4">[65]附表4直接工程费单价表!#REF!</definedName>
    <definedName name="工40041a" localSheetId="4">[65]附表4直接工程费单价表!$F$408</definedName>
    <definedName name="工40041b" localSheetId="4">[65]附表4直接工程费单价表!#REF!</definedName>
    <definedName name="工40066" localSheetId="4">[60]附表4单价!$F$776</definedName>
    <definedName name="工40073" localSheetId="4">[65]附表4直接工程费单价表!#REF!</definedName>
    <definedName name="工40076" localSheetId="4">[65]附表4直接工程费单价表!#REF!</definedName>
    <definedName name="工40076d" localSheetId="4">[60]附表4单价!$F$842</definedName>
    <definedName name="工40077" localSheetId="4">[65]附表4直接工程费单价表!#REF!</definedName>
    <definedName name="工40079" localSheetId="4">[65]附表4直接工程费单价表!$F$565</definedName>
    <definedName name="工40115" localSheetId="4">[60]附表4单价!$F$989</definedName>
    <definedName name="工40116" localSheetId="4">[65]附表4直接工程费单价表!$F$629</definedName>
    <definedName name="工40123" localSheetId="4">[60]附表4单价!$F$1012</definedName>
    <definedName name="工40124" localSheetId="4">[60]附表4单价!$F$1040</definedName>
    <definedName name="工40136" localSheetId="4">[60]附表4单价!$F$1096</definedName>
    <definedName name="工40139" localSheetId="4">[60]附表4单价!$F$1129</definedName>
    <definedName name="工40159" localSheetId="4">[60]附表4单价!$F$1174</definedName>
    <definedName name="工40192" localSheetId="4">[65]附表4直接工程费单价表!#REF!</definedName>
    <definedName name="工40203" localSheetId="4">[65]附表4直接工程费单价表!#REF!</definedName>
    <definedName name="工40211" localSheetId="4">[65]附表4直接工程费单价表!$F$853</definedName>
    <definedName name="工40215" localSheetId="4">[65]附表4直接工程费单价表!$F$900</definedName>
    <definedName name="工40215补" localSheetId="4">[60]附表4单价!$F$1222</definedName>
    <definedName name="工40216" localSheetId="4">[60]附表4单价!$F$2138</definedName>
    <definedName name="工40218" localSheetId="4">[60]附表4单价!$F$2192</definedName>
    <definedName name="工40220" localSheetId="4">[60]附表4单价!$F$2220</definedName>
    <definedName name="工40226" localSheetId="4">[60]附表4单价!$F$2240</definedName>
    <definedName name="工40231" localSheetId="4">[60]附表4单价!$F$2291</definedName>
    <definedName name="工40233" localSheetId="4">[60]附表4单价!$F$2337</definedName>
    <definedName name="工40235" localSheetId="4">[60]附表4单价!$F$2360</definedName>
    <definedName name="工50064" localSheetId="4">[65]附表4直接工程费单价表!#REF!</definedName>
    <definedName name="工50067" localSheetId="4">[65]附表4直接工程费单价表!#REF!</definedName>
    <definedName name="工50111" localSheetId="4">[60]附表4单价!$F$1367</definedName>
    <definedName name="工70001" localSheetId="4">[60]附表4单价!$F$1502</definedName>
    <definedName name="工70007" localSheetId="4">[65]附表4直接工程费单价表!#REF!</definedName>
    <definedName name="工70014" localSheetId="4">[65]附表4直接工程费单价表!#REF!</definedName>
    <definedName name="工80015" localSheetId="4">[60]附表4单价!$F$1282</definedName>
    <definedName name="工80015加80016" localSheetId="4">[65]附表4直接工程费单价表!#REF!</definedName>
    <definedName name="工80015加800166" localSheetId="4">[65]附表4直接工程费单价表!$F$1067</definedName>
    <definedName name="工80015减80016" localSheetId="4">[65]附表4直接工程费单价表!#REF!</definedName>
    <definedName name="工80023" localSheetId="4">[65]附表4直接工程费单价表!$F$1089</definedName>
    <definedName name="工80023a" localSheetId="4">[60]附表4单价!$F$1336</definedName>
    <definedName name="工90001b" localSheetId="4">[65]附表4直接工程费单价表!$F$1125</definedName>
    <definedName name="工90001c" localSheetId="4">[65]附表4直接工程费单价表!#REF!</definedName>
    <definedName name="工90013" localSheetId="4">[65]附表4直接工程费单价表!#REF!</definedName>
    <definedName name="工9001c" localSheetId="4">[65]附表4直接工程费单价表!#REF!</definedName>
    <definedName name="工程施工费工" localSheetId="4">[71]表2预算汇总表!$H$338</definedName>
    <definedName name="工土地平整" localSheetId="4">[65]表3工程施工费用!#REF!</definedName>
    <definedName name="管件" localSheetId="4">[61]附表2材料价格表!#REF!</definedName>
    <definedName name="管件φ120" localSheetId="4">[61]附表2材料价格表!#REF!</definedName>
    <definedName name="管件φ90" localSheetId="4">[61]附表2材料价格表!#REF!</definedName>
    <definedName name="光轮压路机12_15t" localSheetId="4">[61]附表3机械台班!#REF!</definedName>
    <definedName name="光轮压路机6_8t" localSheetId="4">[61]附表3机械台班!#REF!</definedName>
    <definedName name="光轮压路机8_10t" localSheetId="4">[61]附表3机械台班!#REF!</definedName>
    <definedName name="国槐" localSheetId="4">[65]附表2材料价格计算表!#REF!</definedName>
    <definedName name="合计" localSheetId="4">'[67]#REF'!$G$2</definedName>
    <definedName name="合作杨" localSheetId="4">[71]材价汇!$D$48</definedName>
    <definedName name="环氧树脂" localSheetId="4">[61]附表2材料价格表!#REF!</definedName>
    <definedName name="灰浆搅拌机" localSheetId="4">[61]附表3机械台班!#REF!</definedName>
    <definedName name="混凝土拌制" localSheetId="4">[75]单位估价!#REF!</definedName>
    <definedName name="混凝土拌制1" localSheetId="4">[75]单位估价!#REF!</definedName>
    <definedName name="混凝土泵" localSheetId="4">[61]附表3机械台班!#REF!</definedName>
    <definedName name="混凝土垂直运输" localSheetId="4">[75]单位估价!#REF!</definedName>
    <definedName name="混凝土底盘" localSheetId="4">[61]附表2材料价格表!#REF!</definedName>
    <definedName name="混凝土底盘800×800×800" localSheetId="4">[61]附表2材料价格表!#REF!</definedName>
    <definedName name="混凝土底盘800800180" localSheetId="4">[65]附表2材料价格计算表!#REF!</definedName>
    <definedName name="混凝土拉盘LP6" localSheetId="4">[65]附表2材料价格计算表!#REF!</definedName>
    <definedName name="混凝土拉线盘LP8" localSheetId="4">[65]附表2材料价格计算表!#REF!</definedName>
    <definedName name="混凝土水平运输" localSheetId="4">[75]单位估价!#REF!</definedName>
    <definedName name="混凝土运输" localSheetId="4">[61]附表5直接工程费单价表!#REF!</definedName>
    <definedName name="混凝土柱" localSheetId="4">[61]附表2材料价格表!#REF!</definedName>
    <definedName name="机" localSheetId="4">[61]附表5直接工程费单价表!#REF!</definedName>
    <definedName name="机1_23_1" localSheetId="4">[61]附表5直接工程费单价表!#REF!</definedName>
    <definedName name="机100017" localSheetId="4">[65]附表4直接工程费单价表!#REF!</definedName>
    <definedName name="机100023" localSheetId="4">[65]附表4直接工程费单价表!#REF!</definedName>
    <definedName name="机100049" localSheetId="4">[65]附表4直接工程费单价表!#REF!</definedName>
    <definedName name="机10043" localSheetId="4">[65]附表4直接工程费单价表!#REF!</definedName>
    <definedName name="机10204" localSheetId="4">[61]附表5直接工程费单价表!#REF!</definedName>
    <definedName name="机10269" localSheetId="4">[61]附表5直接工程费单价表!#REF!</definedName>
    <definedName name="机10270" localSheetId="4">[61]附表5直接工程费单价表!#REF!</definedName>
    <definedName name="机10271" localSheetId="4">[61]附表5直接工程费单价表!#REF!</definedName>
    <definedName name="机10272" localSheetId="4">[61]附表5直接工程费单价表!#REF!</definedName>
    <definedName name="机10273" localSheetId="4">[61]附表5直接工程费单价表!#REF!</definedName>
    <definedName name="机10275" localSheetId="4">[61]附表5直接工程费单价表!#REF!</definedName>
    <definedName name="机10277" localSheetId="4">[61]附表5直接工程费单价表!#REF!</definedName>
    <definedName name="机10278" localSheetId="4">[61]附表5直接工程费单价表!#REF!</definedName>
    <definedName name="机10279" localSheetId="4">[61]附表5直接工程费单价表!#REF!</definedName>
    <definedName name="机10279A" localSheetId="4">[61]附表5直接工程费单价表!#REF!</definedName>
    <definedName name="机10280" localSheetId="4">[61]附表5直接工程费单价表!#REF!</definedName>
    <definedName name="机10280A" localSheetId="4">[61]附表5直接工程费单价表!#REF!</definedName>
    <definedName name="机10281" localSheetId="4">[61]附表5直接工程费单价表!#REF!</definedName>
    <definedName name="机10281A" localSheetId="4">[61]附表5直接工程费单价表!#REF!</definedName>
    <definedName name="机10282" localSheetId="4">[61]附表5直接工程费单价表!#REF!</definedName>
    <definedName name="机10282A" localSheetId="4">[61]附表5直接工程费单价表!#REF!</definedName>
    <definedName name="机10283" localSheetId="4">[61]附表5直接工程费单价表!#REF!</definedName>
    <definedName name="机10283A" localSheetId="4">[61]附表5直接工程费单价表!#REF!</definedName>
    <definedName name="机10305" localSheetId="4">[69]附表4工程费单价表!#REF!</definedName>
    <definedName name="机10306" localSheetId="4">[65]附表4直接工程费单价表!#REF!</definedName>
    <definedName name="机10309" localSheetId="4">[61]附表5直接工程费单价表!#REF!</definedName>
    <definedName name="机10310" localSheetId="4">[61]附表5直接工程费单价表!#REF!</definedName>
    <definedName name="机10311" localSheetId="4">[61]附表5直接工程费单价表!#REF!</definedName>
    <definedName name="机10315" localSheetId="4">[69]附表4工程费单价表!#REF!</definedName>
    <definedName name="机10333" localSheetId="4">[65]附表4直接工程费单价表!#REF!</definedName>
    <definedName name="机10334" localSheetId="4">[61]附表5直接工程费单价表!#REF!</definedName>
    <definedName name="机10339" localSheetId="4">[61]附表5直接工程费单价表!#REF!</definedName>
    <definedName name="机10344" localSheetId="4">[65]附表4直接工程费单价表!#REF!</definedName>
    <definedName name="机10345" localSheetId="4">[61]附表5直接工程费单价表!#REF!</definedName>
    <definedName name="机10360" localSheetId="4">[61]附表5直接工程费单价表!#REF!</definedName>
    <definedName name="机10361" localSheetId="4">[61]附表5直接工程费单价表!#REF!</definedName>
    <definedName name="机10365" localSheetId="4">[61]附表5直接工程费单价表!#REF!</definedName>
    <definedName name="机10366" localSheetId="4">[61]附表5直接工程费单价表!#REF!</definedName>
    <definedName name="机10367" localSheetId="4">[61]附表5直接工程费单价表!#REF!</definedName>
    <definedName name="机10465" localSheetId="4">[61]附表5直接工程费单价表!#REF!</definedName>
    <definedName name="机10469" localSheetId="4">[61]附表5直接工程费单价表!#REF!</definedName>
    <definedName name="机10469A" localSheetId="4">[61]附表5直接工程费单价表!#REF!</definedName>
    <definedName name="机10473" localSheetId="4">[61]附表5直接工程费单价表!#REF!</definedName>
    <definedName name="机10474" localSheetId="4">[61]附表5直接工程费单价表!#REF!</definedName>
    <definedName name="机12001" localSheetId="4">[61]附表5直接工程费单价表!#REF!</definedName>
    <definedName name="机12074" localSheetId="4">[61]附表5直接工程费单价表!#REF!</definedName>
    <definedName name="机12075" localSheetId="4">[61]附表5直接工程费单价表!#REF!</definedName>
    <definedName name="机2_19_3" localSheetId="4">[61]附表5直接工程费单价表!#REF!</definedName>
    <definedName name="机2_19_4" localSheetId="4">[61]附表5直接工程费单价表!#REF!</definedName>
    <definedName name="机20484" localSheetId="4">[61]附表5直接工程费单价表!#REF!</definedName>
    <definedName name="机20485" localSheetId="4">[61]附表5直接工程费单价表!#REF!</definedName>
    <definedName name="机20488" localSheetId="4">[61]附表5直接工程费单价表!#REF!</definedName>
    <definedName name="机30016" localSheetId="4">[61]附表5直接工程费单价表!#REF!</definedName>
    <definedName name="机30019" localSheetId="4">[61]附表5直接工程费单价表!#REF!</definedName>
    <definedName name="机30020" localSheetId="4">[61]附表5直接工程费单价表!#REF!</definedName>
    <definedName name="机30021" localSheetId="4">[61]附表5直接工程费单价表!#REF!</definedName>
    <definedName name="机30022" localSheetId="4">[61]附表5直接工程费单价表!#REF!</definedName>
    <definedName name="机30023" localSheetId="4">[61]附表5直接工程费单价表!#REF!</definedName>
    <definedName name="机30025" localSheetId="4">[61]附表5直接工程费单价表!#REF!</definedName>
    <definedName name="机30027" localSheetId="4">[61]附表5直接工程费单价表!#REF!</definedName>
    <definedName name="机30048" localSheetId="4">[61]附表5直接工程费单价表!#REF!</definedName>
    <definedName name="机30048、30051" localSheetId="4">[61]附表5直接工程费单价表!#REF!</definedName>
    <definedName name="机30049" localSheetId="4">[61]附表5直接工程费单价表!#REF!</definedName>
    <definedName name="机40004" localSheetId="4">[65]附表4直接工程费单价表!#REF!</definedName>
    <definedName name="机40006" localSheetId="4">[68]直接工程费!$F$203</definedName>
    <definedName name="机40006b" localSheetId="4">[65]附表4直接工程费单价表!#REF!</definedName>
    <definedName name="机40006细石" localSheetId="4">[65]附表4直接工程费单价表!#REF!</definedName>
    <definedName name="机40030" localSheetId="4">[65]附表4直接工程费单价表!#REF!</definedName>
    <definedName name="机40031" localSheetId="4">[61]附表5直接工程费单价表!#REF!</definedName>
    <definedName name="机4003115" localSheetId="4">[65]附表4直接工程费单价表!#REF!</definedName>
    <definedName name="机40031C15" localSheetId="4">[65]附表4直接工程费单价表!#REF!</definedName>
    <definedName name="机40041b" localSheetId="4">[65]附表4直接工程费单价表!#REF!</definedName>
    <definedName name="机40058" localSheetId="4">[61]附表5直接工程费单价表!#REF!</definedName>
    <definedName name="机40058A" localSheetId="4">[61]附表5直接工程费单价表!#REF!</definedName>
    <definedName name="机40061" localSheetId="4">[61]附表5直接工程费单价表!#REF!</definedName>
    <definedName name="机40062" localSheetId="4">[61]附表5直接工程费单价表!#REF!</definedName>
    <definedName name="机40063" localSheetId="4">[65]附表4直接工程费单价表!#REF!</definedName>
    <definedName name="机40064" localSheetId="4">[65]附表4直接工程费单价表!#REF!</definedName>
    <definedName name="机40067" localSheetId="4">[61]附表5直接工程费单价表!#REF!</definedName>
    <definedName name="机40067A" localSheetId="4">[61]附表5直接工程费单价表!#REF!</definedName>
    <definedName name="机40068" localSheetId="4">[61]附表5直接工程费单价表!#REF!</definedName>
    <definedName name="机40069" localSheetId="4">[61]附表5直接工程费单价表!#REF!</definedName>
    <definedName name="机40070" localSheetId="4">[61]附表5直接工程费单价表!#REF!</definedName>
    <definedName name="机40072" localSheetId="4">[61]附表5直接工程费单价表!#REF!</definedName>
    <definedName name="机40073" localSheetId="4">[65]附表4直接工程费单价表!#REF!</definedName>
    <definedName name="机40074" localSheetId="4">[61]附表5直接工程费单价表!#REF!</definedName>
    <definedName name="机40075" localSheetId="4">[61]附表5直接工程费单价表!#REF!</definedName>
    <definedName name="机40076" localSheetId="4">[61]附表5直接工程费单价表!#REF!</definedName>
    <definedName name="机4007620" localSheetId="4">[65]附表4直接工程费单价表!#REF!</definedName>
    <definedName name="机40077" localSheetId="4">[65]附表4直接工程费单价表!#REF!</definedName>
    <definedName name="机40079" localSheetId="4">[61]附表5直接工程费单价表!#REF!</definedName>
    <definedName name="机40090" localSheetId="4">[61]附表5直接工程费单价表!#REF!</definedName>
    <definedName name="机40096" localSheetId="4">[61]附表5直接工程费单价表!#REF!</definedName>
    <definedName name="机40101" localSheetId="4">[61]附表5直接工程费单价表!#REF!</definedName>
    <definedName name="机40101A" localSheetId="4">[61]附表5直接工程费单价表!#REF!</definedName>
    <definedName name="机40101B" localSheetId="4">[61]附表5直接工程费单价表!#REF!</definedName>
    <definedName name="机40109" localSheetId="4">[61]附表5直接工程费单价表!#REF!</definedName>
    <definedName name="机40110" localSheetId="4">[61]附表5直接工程费单价表!#REF!</definedName>
    <definedName name="机40111" localSheetId="4">[61]附表5直接工程费单价表!#REF!</definedName>
    <definedName name="机40112" localSheetId="4">[61]附表5直接工程费单价表!#REF!</definedName>
    <definedName name="机40113" localSheetId="4">[61]附表5直接工程费单价表!#REF!</definedName>
    <definedName name="机40114" localSheetId="4">[61]附表5直接工程费单价表!#REF!</definedName>
    <definedName name="机40115" localSheetId="4">[61]附表5直接工程费单价表!#REF!</definedName>
    <definedName name="机40120" localSheetId="4">[61]附表5直接工程费单价表!#REF!</definedName>
    <definedName name="机40124" localSheetId="4">[61]附表5直接工程费单价表!#REF!</definedName>
    <definedName name="机40125" localSheetId="4">[61]附表5直接工程费单价表!#REF!</definedName>
    <definedName name="机40133" localSheetId="4">[65]附表4直接工程费单价表!#REF!</definedName>
    <definedName name="机40134" localSheetId="4">[61]附表5直接工程费单价表!#REF!</definedName>
    <definedName name="机40143" localSheetId="4">[61]附表5直接工程费单价表!#REF!</definedName>
    <definedName name="机40192" localSheetId="4">[65]附表4直接工程费单价表!#REF!</definedName>
    <definedName name="机40203" localSheetId="4">[65]附表4直接工程费单价表!#REF!</definedName>
    <definedName name="机40214苯" localSheetId="4">[65]附表4直接工程费单价表!#REF!</definedName>
    <definedName name="机40224" localSheetId="4">[61]附表5直接工程费单价表!#REF!</definedName>
    <definedName name="机40260" localSheetId="4">[61]附表5直接工程费单价表!#REF!</definedName>
    <definedName name="机40286" localSheetId="4">[61]附表5直接工程费单价表!#REF!</definedName>
    <definedName name="机40287" localSheetId="4">[61]附表5直接工程费单价表!#REF!</definedName>
    <definedName name="机40288" localSheetId="4">[61]附表5直接工程费单价表!#REF!</definedName>
    <definedName name="机40289" localSheetId="4">[61]附表5直接工程费单价表!#REF!</definedName>
    <definedName name="机40289A" localSheetId="4">[61]附表5直接工程费单价表!#REF!</definedName>
    <definedName name="机40306" localSheetId="4">[61]附表5直接工程费单价表!#REF!</definedName>
    <definedName name="机40306A" localSheetId="4">[61]附表5直接工程费单价表!#REF!</definedName>
    <definedName name="机40306B" localSheetId="4">[61]附表5直接工程费单价表!#REF!</definedName>
    <definedName name="机50003" localSheetId="4">[61]附表5直接工程费单价表!#REF!</definedName>
    <definedName name="机50004" localSheetId="4">[61]附表5直接工程费单价表!#REF!</definedName>
    <definedName name="机50005" localSheetId="4">[61]附表5直接工程费单价表!#REF!</definedName>
    <definedName name="机50006" localSheetId="4">[61]附表5直接工程费单价表!#REF!</definedName>
    <definedName name="机50014" localSheetId="4">[69]附表4工程费单价表!#REF!</definedName>
    <definedName name="机50045" localSheetId="4">[61]附表5直接工程费单价表!#REF!</definedName>
    <definedName name="机50046" localSheetId="4">[61]附表5直接工程费单价表!#REF!</definedName>
    <definedName name="机50049" localSheetId="4">[61]附表5直接工程费单价表!#REF!</definedName>
    <definedName name="机50050" localSheetId="4">[61]附表5直接工程费单价表!#REF!</definedName>
    <definedName name="机50113" localSheetId="4">[69]附表4工程费单价表!#REF!</definedName>
    <definedName name="机70007" localSheetId="4">[65]附表4直接工程费单价表!#REF!</definedName>
    <definedName name="机70013" localSheetId="4">[65]附表4直接工程费单价表!#REF!</definedName>
    <definedName name="机70014" localSheetId="4">[65]附表4直接工程费单价表!#REF!</definedName>
    <definedName name="机70070" localSheetId="4">[65]附表4直接工程费单价表!#REF!</definedName>
    <definedName name="机70105" localSheetId="4">[65]附表4直接工程费单价表!#REF!</definedName>
    <definedName name="机70106" localSheetId="4">[65]附表4直接工程费单价表!#REF!</definedName>
    <definedName name="机70125" localSheetId="4">[65]附表4直接工程费单价表!#REF!</definedName>
    <definedName name="机70194" localSheetId="4">[61]附表5直接工程费单价表!#REF!</definedName>
    <definedName name="机70195" localSheetId="4">[61]附表5直接工程费单价表!#REF!</definedName>
    <definedName name="机70196" localSheetId="4">[61]附表5直接工程费单价表!#REF!</definedName>
    <definedName name="机80015" localSheetId="4">[65]附表4直接工程费单价表!#REF!</definedName>
    <definedName name="机80015加800162" localSheetId="4">[65]附表4直接工程费单价表!#REF!</definedName>
    <definedName name="机80015减80016" localSheetId="4">[65]附表4直接工程费单价表!#REF!</definedName>
    <definedName name="机80023加8002410" localSheetId="4">[65]附表4直接工程费单价表!#REF!</definedName>
    <definedName name="机80033" localSheetId="4">[65]附表4直接工程费单价表!#REF!</definedName>
    <definedName name="机80034" localSheetId="4">[65]附表4直接工程费单价表!#REF!</definedName>
    <definedName name="机90014" localSheetId="4">[61]附表5直接工程费单价表!#REF!</definedName>
    <definedName name="机90017" localSheetId="4">[61]附表5直接工程费单价表!#REF!</definedName>
    <definedName name="机90017A" localSheetId="4">[61]附表5直接工程费单价表!#REF!</definedName>
    <definedName name="机90085" localSheetId="4">[61]附表5直接工程费单价表!#REF!</definedName>
    <definedName name="机90086" localSheetId="4">[61]附表5直接工程费单价表!#REF!</definedName>
    <definedName name="机90087" localSheetId="4">[61]附表5直接工程费单价表!#REF!</definedName>
    <definedName name="机90087A" localSheetId="4">[61]附表5直接工程费单价表!#REF!</definedName>
    <definedName name="机90136" localSheetId="4">[61]附表5直接工程费单价表!#REF!</definedName>
    <definedName name="机90147" localSheetId="4">[61]附表5直接工程费单价表!#REF!</definedName>
    <definedName name="机补2" localSheetId="4">[61]附表5直接工程费单价表!#REF!</definedName>
    <definedName name="机补3" localSheetId="4">[61]附表5直接工程费单价表!#REF!</definedName>
    <definedName name="机动翻斗车1t" localSheetId="4">[61]附表3机械台班!#REF!</definedName>
    <definedName name="机建11_25换" localSheetId="4">[61]附表5直接工程费单价表!#REF!</definedName>
    <definedName name="机建4_10换" localSheetId="4">[61]附表5直接工程费单价表!#REF!</definedName>
    <definedName name="机油" localSheetId="4">[65]附表2材料价格计算表!#REF!</definedName>
    <definedName name="基本电价" localSheetId="4">[65]附表2材料价格计算表!#REF!</definedName>
    <definedName name="甲苯" localSheetId="4">[61]附表2材料价格表!#REF!</definedName>
    <definedName name="甲类" localSheetId="4">[76]附表1人工单价表!#REF!</definedName>
    <definedName name="价_元" localSheetId="4">'[67]#REF'!$F$2</definedName>
    <definedName name="简易缆索机40t" localSheetId="4">[61]附表3机械台班!#REF!</definedName>
    <definedName name="碱粉" localSheetId="4">[61]附表2材料价格表!#REF!</definedName>
    <definedName name="胶φ76" localSheetId="4">[61]附表2材料价格表!#REF!</definedName>
    <definedName name="胶轮车" localSheetId="4">[61]附表3机械台班!#REF!</definedName>
    <definedName name="胶圈φ110" localSheetId="4">[61]附表2材料价格表!#REF!</definedName>
    <definedName name="胶圈φ125" localSheetId="4">[61]附表2材料价格表!#REF!</definedName>
    <definedName name="胶圈φ160" localSheetId="4">[61]附表2材料价格表!#REF!</definedName>
    <definedName name="胶圈φ200" localSheetId="4">[61]附表2材料价格表!#REF!</definedName>
    <definedName name="胶圈φ225" localSheetId="4">[61]附表2材料价格表!#REF!</definedName>
    <definedName name="胶圈φ250" localSheetId="4">[61]附表2材料价格表!#REF!</definedName>
    <definedName name="胶圈φ315" localSheetId="4">[61]附表2材料价格表!#REF!</definedName>
    <definedName name="胶圈φ355" localSheetId="4">[61]附表2材料价格表!#REF!</definedName>
    <definedName name="胶圈φ400" localSheetId="4">[61]附表2材料价格表!#REF!</definedName>
    <definedName name="胶圈φ76" localSheetId="4">[61]附表2材料价格表!#REF!</definedName>
    <definedName name="胶圈φ90" localSheetId="4">[61]附表2材料价格表!#REF!</definedName>
    <definedName name="焦油膏" localSheetId="4">[71]材价汇!$D$51</definedName>
    <definedName name="搅拌机0.25m3" localSheetId="4">[61]附表3机械台班!#REF!</definedName>
    <definedName name="搅拌机0.4m3" localSheetId="4">[61]附表3机械台班!#REF!</definedName>
    <definedName name="接头" localSheetId="4">[65]附表2材料价格计算表!#REF!</definedName>
    <definedName name="截阀开关φ90×76" localSheetId="4">[61]附表2材料价格表!#REF!</definedName>
    <definedName name="截止阀开关φ90×76" localSheetId="4">[61]附表2材料价格表!#REF!</definedName>
    <definedName name="精制六角带帽螺栓M161460" localSheetId="4">[65]附表2材料价格计算表!#REF!</definedName>
    <definedName name="精致六角带帽螺栓M101470" localSheetId="4">[65]附表2材料价格计算表!#REF!</definedName>
    <definedName name="聚氨酯" localSheetId="4">[65]附表2材料价格计算表!#REF!</definedName>
    <definedName name="聚乙烯胶泥" localSheetId="4">[65]附表2材料价格计算表!#REF!</definedName>
    <definedName name="卷扬机3t" localSheetId="4">[61]附表3机械台班!#REF!</definedName>
    <definedName name="竣工验收费预算表" localSheetId="4">'[76]表5-3竣工'!$E$14</definedName>
    <definedName name="卡子φ110" localSheetId="4">[61]附表2材料价格表!#REF!</definedName>
    <definedName name="卡子φ125" localSheetId="4">[61]附表2材料价格表!#REF!</definedName>
    <definedName name="卡子φ160" localSheetId="4">[61]附表2材料价格表!#REF!</definedName>
    <definedName name="卡子φ200" localSheetId="4">[61]附表2材料价格表!#REF!</definedName>
    <definedName name="卡子φ225" localSheetId="4">[61]附表2材料价格表!#REF!</definedName>
    <definedName name="卡子φ250" localSheetId="4">[61]附表2材料价格表!#REF!</definedName>
    <definedName name="卡子φ315" localSheetId="4">[61]附表2材料价格表!#REF!</definedName>
    <definedName name="卡子φ355" localSheetId="4">[61]附表2材料价格表!#REF!</definedName>
    <definedName name="卡子φ400" localSheetId="4">[61]附表2材料价格表!#REF!</definedName>
    <definedName name="卡子φ500" localSheetId="4">[61]附表2材料价格表!#REF!</definedName>
    <definedName name="卡子φ90" localSheetId="4">[61]附表2材料价格表!#REF!</definedName>
    <definedName name="空气阀φ120" localSheetId="4">[61]附表2材料价格表!#REF!</definedName>
    <definedName name="空气阀φ140" localSheetId="4">[61]附表2材料价格表!#REF!</definedName>
    <definedName name="空气阀φ160" localSheetId="4">[61]附表2材料价格表!#REF!</definedName>
    <definedName name="拉线板_60_12" localSheetId="4">[61]附表2材料价格表!#REF!</definedName>
    <definedName name="拉线棒￠16_2500" localSheetId="4">[61]附表2材料价格表!#REF!</definedName>
    <definedName name="拉线盘_LP_6_混凝土" localSheetId="4">[61]附表2材料价格表!#REF!</definedName>
    <definedName name="拉线盘_LP_6混凝土" localSheetId="4">[61]附表2材料价格表!#REF!</definedName>
    <definedName name="拉线盘_LP_8混凝土" localSheetId="4">[61]附表2材料价格表!#REF!</definedName>
    <definedName name="拉线盘0.3_0.6" localSheetId="4">[61]附表2材料价格表!#REF!</definedName>
    <definedName name="拉线盘LP_6混凝土" localSheetId="4">[61]附表2材料价格表!#REF!</definedName>
    <definedName name="拉线盘LP_8混凝土" localSheetId="4">[61]附表2材料价格表!#REF!</definedName>
    <definedName name="立管φ33×1000" localSheetId="4">[61]附表2材料价格表!#REF!</definedName>
    <definedName name="砾料" localSheetId="4">[61]附表2材料价格表!#REF!</definedName>
    <definedName name="砾石" localSheetId="4">[61]附表2材料价格表!#REF!</definedName>
    <definedName name="砾石30mm" localSheetId="4">[61]附表2材料价格表!#REF!</definedName>
    <definedName name="砾石40mm" localSheetId="4">[61]附表2材料价格表!#REF!</definedName>
    <definedName name="砾石50mm" localSheetId="4">[61]附表2材料价格表!#REF!</definedName>
    <definedName name="联板LV_1214" localSheetId="4">[61]附表2材料价格表!#REF!</definedName>
    <definedName name="零星卡具" localSheetId="4">[61]附表2材料价格表!#REF!</definedName>
    <definedName name="柳树" localSheetId="4">[65]附表2材料价格计算表!#REF!</definedName>
    <definedName name="滤料" localSheetId="4">[61]附表2材料价格表!#REF!</definedName>
    <definedName name="滤网" localSheetId="4">[61]附表2材料价格表!#REF!</definedName>
    <definedName name="滤油纸" localSheetId="4">[65]附表2材料价格计算表!#REF!</definedName>
    <definedName name="铝包带" localSheetId="4">[61]附表2材料价格表!#REF!</definedName>
    <definedName name="铝包带10" localSheetId="4">[61]附表2材料价格表!#REF!</definedName>
    <definedName name="铝三通φ76×1.2×6000" localSheetId="4">[61]附表2材料价格表!#REF!</definedName>
    <definedName name="铝三通φ76×1.2×9000" localSheetId="4">[61]附表2材料价格表!#REF!</definedName>
    <definedName name="铝直管φ76×1.2×6000" localSheetId="4">[61]附表2材料价格表!#REF!</definedName>
    <definedName name="螺杆" localSheetId="4">[61]附表2材料价格表!#REF!</definedName>
    <definedName name="螺杆16_60" localSheetId="4">[61]附表2材料价格表!#REF!</definedName>
    <definedName name="螺杆卡子" localSheetId="4">[61]附表2材料价格表!#REF!</definedName>
    <definedName name="螺杆卡子5_30" localSheetId="4">[61]附表2材料价格表!#REF!</definedName>
    <definedName name="螺栓、铁件" localSheetId="4">[61]附表2材料价格表!#REF!</definedName>
    <definedName name="螺栓φ18×80" localSheetId="4">[61]附表2材料价格表!#REF!</definedName>
    <definedName name="螺栓φ20×80" localSheetId="4">[61]附表2材料价格表!#REF!</definedName>
    <definedName name="螺丝￠16_300" localSheetId="4">[61]附表2材料价格表!#REF!</definedName>
    <definedName name="螺丝￠16_80" localSheetId="4">[61]附表2材料价格表!#REF!</definedName>
    <definedName name="螺丝￠18_300" localSheetId="4">[61]附表2材料价格表!#REF!</definedName>
    <definedName name="螺丝￠18_80" localSheetId="4">[61]附表2材料价格表!#REF!</definedName>
    <definedName name="麻刀" localSheetId="4">[65]附表2材料价格计算表!#REF!</definedName>
    <definedName name="麻絮" localSheetId="4">[61]附表2材料价格表!#REF!</definedName>
    <definedName name="毛石" localSheetId="4">[61]附表2材料价格表!#REF!</definedName>
    <definedName name="煤沥青" localSheetId="4">[65]附表2材料价格计算表!#REF!</definedName>
    <definedName name="煤油" localSheetId="4">[65]附表2材料价格计算表!#REF!</definedName>
    <definedName name="门窗用木材" localSheetId="4">[61]附表2材料价格表!#REF!</definedName>
    <definedName name="门式起重机10t" localSheetId="4">[61]附表3机械台班!#REF!</definedName>
    <definedName name="棉纱头" localSheetId="4">[61]附表2材料价格表!#REF!</definedName>
    <definedName name="民族" localSheetId="4">[77]二级代码!$B$2:$B$58</definedName>
    <definedName name="名称及规格" localSheetId="4">'[67]#REF'!$B$2</definedName>
    <definedName name="模板用木材" localSheetId="4">[61]附表2材料价格表!#REF!</definedName>
    <definedName name="木材" localSheetId="4">[61]附表2材料价格表!#REF!</definedName>
    <definedName name="木结构木材" localSheetId="4">[61]附表2材料价格表!#REF!</definedName>
    <definedName name="内燃压路机12_15t" localSheetId="4">[61]附表3机械台班!#REF!</definedName>
    <definedName name="内燃压路机重量68t" localSheetId="4">[71]机械汇总!$K$24</definedName>
    <definedName name="耐张线夹_NLD_2" localSheetId="4">[61]附表2材料价格表!#REF!</definedName>
    <definedName name="耐张线夹NLD_1" localSheetId="4">[61]附表2材料价格表!#REF!</definedName>
    <definedName name="耐张线夹NLD_2" localSheetId="4">[61]附表2材料价格表!#REF!</definedName>
    <definedName name="耐张线夹NLD2" localSheetId="4">[65]附表2材料价格计算表!#REF!</definedName>
    <definedName name="泥浆泵3PN" localSheetId="4">[61]附表3机械台班!#REF!</definedName>
    <definedName name="泥浆搅拌机" localSheetId="4">[61]附表3机械台班!#REF!</definedName>
    <definedName name="逆止阀" localSheetId="4">[61]附表2材料价格表!#REF!</definedName>
    <definedName name="农田水利" localSheetId="4">[72]表3工程施工费表!$I$9</definedName>
    <definedName name="排气阀" localSheetId="4">[61]附表2材料价格表!#REF!</definedName>
    <definedName name="刨毛机" localSheetId="4">[61]附表3机械台班!#REF!</definedName>
    <definedName name="配电柜" localSheetId="4">[61]附表2材料价格表!#REF!</definedName>
    <definedName name="喷头6.5_3.1" localSheetId="4">[61]附表2材料价格表!#REF!</definedName>
    <definedName name="平板式振动器2.2kw" localSheetId="4">[61]附表3机械台班!#REF!</definedName>
    <definedName name="平胶垫" localSheetId="4">[61]附表2材料价格表!#REF!</definedName>
    <definedName name="平胶垫90_3" localSheetId="4">[61]附表2材料价格表!#REF!</definedName>
    <definedName name="平胶垫φ200" localSheetId="4">[61]附表2材料价格表!#REF!</definedName>
    <definedName name="平胶垫φ225" localSheetId="4">[61]附表2材料价格表!#REF!</definedName>
    <definedName name="平胶垫φ250" localSheetId="4">[61]附表2材料价格表!#REF!</definedName>
    <definedName name="平胶垫φ315" localSheetId="4">[61]附表2材料价格表!#REF!</definedName>
    <definedName name="平胶垫φ355" localSheetId="4">[61]附表2材料价格表!#REF!</definedName>
    <definedName name="平胶垫φ400" localSheetId="4">[61]附表2材料价格表!#REF!</definedName>
    <definedName name="其他工程" localSheetId="4">[61]表3工程施工费表!#REF!</definedName>
    <definedName name="其它工程" localSheetId="4">[61]表3工程施工费表!#REF!</definedName>
    <definedName name="汽车起重机25t" localSheetId="4">[61]附表3机械台班!#REF!</definedName>
    <definedName name="汽车起重机5吨" localSheetId="4">[71]机械汇总!$K$84</definedName>
    <definedName name="铅油" localSheetId="4">[65]附表2材料价格计算表!#REF!</definedName>
    <definedName name="请问请问" localSheetId="4">#REF!</definedName>
    <definedName name="球头挂环QP_7" localSheetId="4">[61]附表2材料价格表!#REF!</definedName>
    <definedName name="人" localSheetId="4">[78]机械定额!#REF!</definedName>
    <definedName name="人1_23_1" localSheetId="4">[61]附表5直接工程费单价表!#REF!</definedName>
    <definedName name="人10001" localSheetId="4">[61]附表5直接工程费单价表!#REF!</definedName>
    <definedName name="人100017" localSheetId="4">[65]附表4直接工程费单价表!#REF!</definedName>
    <definedName name="人10002" localSheetId="4">[61]附表5直接工程费单价表!#REF!</definedName>
    <definedName name="人100023" localSheetId="4">[65]附表4直接工程费单价表!#REF!</definedName>
    <definedName name="人10003" localSheetId="4">[61]附表5直接工程费单价表!#REF!</definedName>
    <definedName name="人100049" localSheetId="4">[65]附表4直接工程费单价表!#REF!</definedName>
    <definedName name="人10008" localSheetId="4">[61]附表5直接工程费单价表!#REF!</definedName>
    <definedName name="人10017" localSheetId="4">[65]附表4直接工程费单价表!#REF!</definedName>
    <definedName name="人10019" localSheetId="4">[61]附表5直接工程费单价表!#REF!</definedName>
    <definedName name="人10020" localSheetId="4">[61]附表5直接工程费单价表!#REF!</definedName>
    <definedName name="人10021" localSheetId="4">[61]附表5直接工程费单价表!#REF!</definedName>
    <definedName name="人10041" localSheetId="4">[65]附表4直接工程费单价表!#REF!</definedName>
    <definedName name="人10043" localSheetId="4">[65]附表4直接工程费单价表!#REF!</definedName>
    <definedName name="人10045" localSheetId="4">[61]附表5直接工程费单价表!#REF!</definedName>
    <definedName name="人10047" localSheetId="4">[61]附表5直接工程费单价表!#REF!</definedName>
    <definedName name="人10049" localSheetId="4">[61]附表5直接工程费单价表!#REF!</definedName>
    <definedName name="人10052" localSheetId="4">[61]附表5直接工程费单价表!#REF!</definedName>
    <definedName name="人10054" localSheetId="4">[61]附表5直接工程费单价表!#REF!</definedName>
    <definedName name="人10056" localSheetId="4">[61]附表5直接工程费单价表!#REF!</definedName>
    <definedName name="人10066" localSheetId="4">[61]附表5直接工程费单价表!#REF!</definedName>
    <definedName name="人10071" localSheetId="4">[61]附表5直接工程费单价表!#REF!</definedName>
    <definedName name="人10075" localSheetId="4">[61]附表5直接工程费单价表!#REF!</definedName>
    <definedName name="人10090" localSheetId="4">[61]附表5直接工程费单价表!#REF!</definedName>
    <definedName name="人10095" localSheetId="4">[61]附表5直接工程费单价表!#REF!</definedName>
    <definedName name="人10114" localSheetId="4">[61]附表5直接工程费单价表!#REF!</definedName>
    <definedName name="人10116" localSheetId="4">[61]附表5直接工程费单价表!#REF!</definedName>
    <definedName name="人10118" localSheetId="4">[61]附表5直接工程费单价表!#REF!</definedName>
    <definedName name="人10204" localSheetId="4">[61]附表5直接工程费单价表!#REF!</definedName>
    <definedName name="人10269" localSheetId="4">[61]附表5直接工程费单价表!#REF!</definedName>
    <definedName name="人10270" localSheetId="4">[61]附表5直接工程费单价表!#REF!</definedName>
    <definedName name="人10271" localSheetId="4">[61]附表5直接工程费单价表!#REF!</definedName>
    <definedName name="人10272" localSheetId="4">[61]附表5直接工程费单价表!#REF!</definedName>
    <definedName name="人10273" localSheetId="4">[61]附表5直接工程费单价表!#REF!</definedName>
    <definedName name="人10275" localSheetId="4">[61]附表5直接工程费单价表!#REF!</definedName>
    <definedName name="人10277" localSheetId="4">[61]附表5直接工程费单价表!#REF!</definedName>
    <definedName name="人10278" localSheetId="4">[61]附表5直接工程费单价表!#REF!</definedName>
    <definedName name="人10279" localSheetId="4">[61]附表5直接工程费单价表!#REF!</definedName>
    <definedName name="人10279A" localSheetId="4">[61]附表5直接工程费单价表!#REF!</definedName>
    <definedName name="人10280" localSheetId="4">[61]附表5直接工程费单价表!#REF!</definedName>
    <definedName name="人10280A" localSheetId="4">[61]附表5直接工程费单价表!#REF!</definedName>
    <definedName name="人10281" localSheetId="4">[61]附表5直接工程费单价表!#REF!</definedName>
    <definedName name="人10281A" localSheetId="4">[61]附表5直接工程费单价表!#REF!</definedName>
    <definedName name="人10282" localSheetId="4">[61]附表5直接工程费单价表!#REF!</definedName>
    <definedName name="人10282A" localSheetId="4">[61]附表5直接工程费单价表!#REF!</definedName>
    <definedName name="人10283" localSheetId="4">[61]附表5直接工程费单价表!#REF!</definedName>
    <definedName name="人10283A" localSheetId="4">[61]附表5直接工程费单价表!#REF!</definedName>
    <definedName name="人10306" localSheetId="4">[65]附表4直接工程费单价表!#REF!</definedName>
    <definedName name="人10309" localSheetId="4">[61]附表5直接工程费单价表!#REF!</definedName>
    <definedName name="人10310" localSheetId="4">[61]附表5直接工程费单价表!#REF!</definedName>
    <definedName name="人10311" localSheetId="4">[61]附表5直接工程费单价表!#REF!</definedName>
    <definedName name="人10332" localSheetId="4">[65]附表4直接工程费单价表!#REF!</definedName>
    <definedName name="人10333" localSheetId="4">[65]附表4直接工程费单价表!#REF!</definedName>
    <definedName name="人10339" localSheetId="4">[61]附表5直接工程费单价表!#REF!</definedName>
    <definedName name="人10344" localSheetId="4">[65]附表4直接工程费单价表!#REF!</definedName>
    <definedName name="人10345" localSheetId="4">[65]附表4直接工程费单价表!#REF!</definedName>
    <definedName name="人10360" localSheetId="4">[61]附表5直接工程费单价表!#REF!</definedName>
    <definedName name="人10361" localSheetId="4">[61]附表5直接工程费单价表!#REF!</definedName>
    <definedName name="人10365" localSheetId="4">[61]附表5直接工程费单价表!#REF!</definedName>
    <definedName name="人10366" localSheetId="4">[61]附表5直接工程费单价表!#REF!</definedName>
    <definedName name="人10367" localSheetId="4">[61]附表5直接工程费单价表!#REF!</definedName>
    <definedName name="人10464" localSheetId="4">[61]附表5直接工程费单价表!#REF!</definedName>
    <definedName name="人10465" localSheetId="4">[61]附表5直接工程费单价表!#REF!</definedName>
    <definedName name="人10469" localSheetId="4">[61]附表5直接工程费单价表!#REF!</definedName>
    <definedName name="人10469A" localSheetId="4">[61]附表5直接工程费单价表!#REF!</definedName>
    <definedName name="人10473" localSheetId="4">[61]附表5直接工程费单价表!#REF!</definedName>
    <definedName name="人10474" localSheetId="4">[61]附表5直接工程费单价表!#REF!</definedName>
    <definedName name="人12001" localSheetId="4">[61]附表5直接工程费单价表!#REF!</definedName>
    <definedName name="人12074" localSheetId="4">[61]附表5直接工程费单价表!#REF!</definedName>
    <definedName name="人12075" localSheetId="4">[61]附表5直接工程费单价表!#REF!</definedName>
    <definedName name="人2_19_3" localSheetId="4">[61]附表5直接工程费单价表!#REF!</definedName>
    <definedName name="人2_19_4" localSheetId="4">[61]附表5直接工程费单价表!#REF!</definedName>
    <definedName name="人20484" localSheetId="4">[61]附表5直接工程费单价表!#REF!</definedName>
    <definedName name="人20485" localSheetId="4">[61]附表5直接工程费单价表!#REF!</definedName>
    <definedName name="人20488" localSheetId="4">[61]附表5直接工程费单价表!#REF!</definedName>
    <definedName name="人30001" localSheetId="4">[61]附表5直接工程费单价表!#REF!</definedName>
    <definedName name="人30002" localSheetId="4">[61]附表5直接工程费单价表!#REF!</definedName>
    <definedName name="人30016" localSheetId="4">[61]附表5直接工程费单价表!#REF!</definedName>
    <definedName name="人30019" localSheetId="4">[61]附表5直接工程费单价表!#REF!</definedName>
    <definedName name="人30020" localSheetId="4">[61]附表5直接工程费单价表!#REF!</definedName>
    <definedName name="人30021" localSheetId="4">[61]附表5直接工程费单价表!#REF!</definedName>
    <definedName name="人30022" localSheetId="4">[61]附表5直接工程费单价表!#REF!</definedName>
    <definedName name="人30023" localSheetId="4">[61]附表5直接工程费单价表!#REF!</definedName>
    <definedName name="人30024" localSheetId="4">[61]附表5直接工程费单价表!#REF!</definedName>
    <definedName name="人30025" localSheetId="4">[61]附表5直接工程费单价表!#REF!</definedName>
    <definedName name="人30027" localSheetId="4">[61]附表5直接工程费单价表!#REF!</definedName>
    <definedName name="人30028" localSheetId="4">[61]附表5直接工程费单价表!#REF!</definedName>
    <definedName name="人30048" localSheetId="4">[61]附表5直接工程费单价表!#REF!</definedName>
    <definedName name="人30048、30051" localSheetId="4">[61]附表5直接工程费单价表!#REF!</definedName>
    <definedName name="人30049" localSheetId="4">[61]附表5直接工程费单价表!#REF!</definedName>
    <definedName name="人30064" localSheetId="4">[65]附表4直接工程费单价表!#REF!</definedName>
    <definedName name="人30067" localSheetId="4">[65]附表4直接工程费单价表!#REF!</definedName>
    <definedName name="人40004" localSheetId="4">[65]附表4直接工程费单价表!#REF!</definedName>
    <definedName name="人40006" localSheetId="4">[68]直接工程费!$F$188</definedName>
    <definedName name="人40006b" localSheetId="4">[65]附表4直接工程费单价表!#REF!</definedName>
    <definedName name="人40006细石" localSheetId="4">[65]附表4直接工程费单价表!#REF!</definedName>
    <definedName name="人40030" localSheetId="4">[65]附表4直接工程费单价表!#REF!</definedName>
    <definedName name="人40031" localSheetId="4">[61]附表5直接工程费单价表!#REF!</definedName>
    <definedName name="人4003115" localSheetId="4">[65]附表4直接工程费单价表!#REF!</definedName>
    <definedName name="人40041b" localSheetId="4">[65]附表4直接工程费单价表!#REF!</definedName>
    <definedName name="人40056" localSheetId="4">[65]附表4直接工程费单价表!#REF!</definedName>
    <definedName name="人40058" localSheetId="4">[61]附表5直接工程费单价表!#REF!</definedName>
    <definedName name="人40058A" localSheetId="4">[61]附表5直接工程费单价表!#REF!</definedName>
    <definedName name="人40061" localSheetId="4">[61]附表5直接工程费单价表!#REF!</definedName>
    <definedName name="人40062" localSheetId="4">[61]附表5直接工程费单价表!#REF!</definedName>
    <definedName name="人40063" localSheetId="4">[65]附表4直接工程费单价表!#REF!</definedName>
    <definedName name="人40064" localSheetId="4">[65]附表4直接工程费单价表!#REF!</definedName>
    <definedName name="人40067" localSheetId="4">[61]附表5直接工程费单价表!#REF!</definedName>
    <definedName name="人40067A" localSheetId="4">[61]附表5直接工程费单价表!#REF!</definedName>
    <definedName name="人40068" localSheetId="4">[61]附表5直接工程费单价表!#REF!</definedName>
    <definedName name="人40069" localSheetId="4">[61]附表5直接工程费单价表!#REF!</definedName>
    <definedName name="人40070" localSheetId="4">[61]附表5直接工程费单价表!#REF!</definedName>
    <definedName name="人40072" localSheetId="4">[61]附表5直接工程费单价表!#REF!</definedName>
    <definedName name="人40073" localSheetId="4">[65]附表4直接工程费单价表!#REF!</definedName>
    <definedName name="人40074" localSheetId="4">[61]附表5直接工程费单价表!#REF!</definedName>
    <definedName name="人40075" localSheetId="4">[61]附表5直接工程费单价表!#REF!</definedName>
    <definedName name="人40076" localSheetId="4">[61]附表5直接工程费单价表!#REF!</definedName>
    <definedName name="人4007620" localSheetId="4">[65]附表4直接工程费单价表!#REF!</definedName>
    <definedName name="人40077" localSheetId="4">[65]附表4直接工程费单价表!#REF!</definedName>
    <definedName name="人40079" localSheetId="4">[61]附表5直接工程费单价表!#REF!</definedName>
    <definedName name="人40090" localSheetId="4">[61]附表5直接工程费单价表!#REF!</definedName>
    <definedName name="人40096" localSheetId="4">[61]附表5直接工程费单价表!#REF!</definedName>
    <definedName name="人40101" localSheetId="4">[61]附表5直接工程费单价表!#REF!</definedName>
    <definedName name="人40101A" localSheetId="4">[61]附表5直接工程费单价表!#REF!</definedName>
    <definedName name="人40101B" localSheetId="4">[61]附表5直接工程费单价表!#REF!</definedName>
    <definedName name="人40109" localSheetId="4">[61]附表5直接工程费单价表!#REF!</definedName>
    <definedName name="人40110" localSheetId="4">[61]附表5直接工程费单价表!#REF!</definedName>
    <definedName name="人40111" localSheetId="4">[61]附表5直接工程费单价表!#REF!</definedName>
    <definedName name="人40112" localSheetId="4">[61]附表5直接工程费单价表!#REF!</definedName>
    <definedName name="人40113" localSheetId="4">[61]附表5直接工程费单价表!#REF!</definedName>
    <definedName name="人40114" localSheetId="4">[61]附表5直接工程费单价表!#REF!</definedName>
    <definedName name="人40115" localSheetId="4">[61]附表5直接工程费单价表!#REF!</definedName>
    <definedName name="人40116" localSheetId="4">[61]附表5直接工程费单价表!#REF!</definedName>
    <definedName name="人40117" localSheetId="4">[61]附表5直接工程费单价表!#REF!</definedName>
    <definedName name="人40118" localSheetId="4">[61]附表5直接工程费单价表!#REF!</definedName>
    <definedName name="人40120" localSheetId="4">[61]附表5直接工程费单价表!#REF!</definedName>
    <definedName name="人40124" localSheetId="4">[61]附表5直接工程费单价表!#REF!</definedName>
    <definedName name="人40125" localSheetId="4">[61]附表5直接工程费单价表!#REF!</definedName>
    <definedName name="人40133" localSheetId="4">[65]附表4直接工程费单价表!#REF!</definedName>
    <definedName name="人40134" localSheetId="4">[61]附表5直接工程费单价表!#REF!</definedName>
    <definedName name="人40143" localSheetId="4">[61]附表5直接工程费单价表!#REF!</definedName>
    <definedName name="人40192" localSheetId="4">[65]附表4直接工程费单价表!#REF!</definedName>
    <definedName name="人40203" localSheetId="4">[65]附表4直接工程费单价表!#REF!</definedName>
    <definedName name="人40210" localSheetId="4">[65]附表4直接工程费单价表!#REF!</definedName>
    <definedName name="人40214苯" localSheetId="4">[65]附表4直接工程费单价表!#REF!</definedName>
    <definedName name="人40224" localSheetId="4">[61]附表5直接工程费单价表!#REF!</definedName>
    <definedName name="人40260" localSheetId="4">[61]附表5直接工程费单价表!#REF!</definedName>
    <definedName name="人40263" localSheetId="4">[61]附表5直接工程费单价表!#REF!</definedName>
    <definedName name="人40271" localSheetId="4">[61]附表5直接工程费单价表!#REF!</definedName>
    <definedName name="人40286" localSheetId="4">[61]附表5直接工程费单价表!#REF!</definedName>
    <definedName name="人40287" localSheetId="4">[61]附表5直接工程费单价表!#REF!</definedName>
    <definedName name="人40288" localSheetId="4">[61]附表5直接工程费单价表!#REF!</definedName>
    <definedName name="人40289" localSheetId="4">[61]附表5直接工程费单价表!#REF!</definedName>
    <definedName name="人40289A" localSheetId="4">[61]附表5直接工程费单价表!#REF!</definedName>
    <definedName name="人40306" localSheetId="4">[61]附表5直接工程费单价表!#REF!</definedName>
    <definedName name="人40306A" localSheetId="4">[61]附表5直接工程费单价表!#REF!</definedName>
    <definedName name="人40306B" localSheetId="4">[61]附表5直接工程费单价表!#REF!</definedName>
    <definedName name="人50003" localSheetId="4">[61]附表5直接工程费单价表!#REF!</definedName>
    <definedName name="人50004" localSheetId="4">[61]附表5直接工程费单价表!#REF!</definedName>
    <definedName name="人50005" localSheetId="4">[61]附表5直接工程费单价表!#REF!</definedName>
    <definedName name="人50006" localSheetId="4">[61]附表5直接工程费单价表!#REF!</definedName>
    <definedName name="人50014" localSheetId="4">[69]附表4工程费单价表!#REF!</definedName>
    <definedName name="人50045" localSheetId="4">[61]附表5直接工程费单价表!#REF!</definedName>
    <definedName name="人50046" localSheetId="4">[61]附表5直接工程费单价表!#REF!</definedName>
    <definedName name="人50049" localSheetId="4">[61]附表5直接工程费单价表!#REF!</definedName>
    <definedName name="人50050" localSheetId="4">[61]附表5直接工程费单价表!#REF!</definedName>
    <definedName name="人50064" localSheetId="4">[65]附表4直接工程费单价表!#REF!</definedName>
    <definedName name="人50067" localSheetId="4">[65]附表4直接工程费单价表!#REF!</definedName>
    <definedName name="人50113" localSheetId="4">[69]附表4工程费单价表!#REF!</definedName>
    <definedName name="人50115" localSheetId="4">[61]附表5直接工程费单价表!#REF!</definedName>
    <definedName name="人70007" localSheetId="4">[65]附表4直接工程费单价表!#REF!</definedName>
    <definedName name="人70013" localSheetId="4">[65]附表4直接工程费单价表!#REF!</definedName>
    <definedName name="人70014" localSheetId="4">[65]附表4直接工程费单价表!#REF!</definedName>
    <definedName name="人70070" localSheetId="4">[65]附表4直接工程费单价表!#REF!</definedName>
    <definedName name="人70105" localSheetId="4">[65]附表4直接工程费单价表!#REF!</definedName>
    <definedName name="人70106" localSheetId="4">[65]附表4直接工程费单价表!#REF!</definedName>
    <definedName name="人70114" localSheetId="4">[65]附表4直接工程费单价表!#REF!</definedName>
    <definedName name="人70125" localSheetId="4">[65]附表4直接工程费单价表!#REF!</definedName>
    <definedName name="人70194" localSheetId="4">[61]附表5直接工程费单价表!#REF!</definedName>
    <definedName name="人70195" localSheetId="4">[61]附表5直接工程费单价表!#REF!</definedName>
    <definedName name="人70196" localSheetId="4">[61]附表5直接工程费单价表!#REF!</definedName>
    <definedName name="人80015" localSheetId="4">[65]附表4直接工程费单价表!#REF!</definedName>
    <definedName name="人80015加800162" localSheetId="4">[65]附表4直接工程费单价表!#REF!</definedName>
    <definedName name="人80015减80016" localSheetId="4">[65]附表4直接工程费单价表!#REF!</definedName>
    <definedName name="人80023加8002410" localSheetId="4">[65]附表4直接工程费单价表!#REF!</definedName>
    <definedName name="人80033" localSheetId="4">[65]附表4直接工程费单价表!#REF!</definedName>
    <definedName name="人80034" localSheetId="4">[65]附表4直接工程费单价表!#REF!</definedName>
    <definedName name="人90013" localSheetId="4">[65]附表4直接工程费单价表!#REF!</definedName>
    <definedName name="人90014" localSheetId="4">[61]附表5直接工程费单价表!#REF!</definedName>
    <definedName name="人90017" localSheetId="4">[61]附表5直接工程费单价表!#REF!</definedName>
    <definedName name="人90017A" localSheetId="4">[61]附表5直接工程费单价表!#REF!</definedName>
    <definedName name="人90085" localSheetId="4">[61]附表5直接工程费单价表!#REF!</definedName>
    <definedName name="人90086" localSheetId="4">[61]附表5直接工程费单价表!#REF!</definedName>
    <definedName name="人90087" localSheetId="4">[61]附表5直接工程费单价表!#REF!</definedName>
    <definedName name="人90087A" localSheetId="4">[61]附表5直接工程费单价表!#REF!</definedName>
    <definedName name="人90136" localSheetId="4">[61]附表5直接工程费单价表!#REF!</definedName>
    <definedName name="人90147" localSheetId="4">[61]附表5直接工程费单价表!#REF!</definedName>
    <definedName name="人90189" localSheetId="4">[61]附表5直接工程费单价表!#REF!</definedName>
    <definedName name="人补1" localSheetId="4">[61]附表5直接工程费单价表!#REF!</definedName>
    <definedName name="人补1A" localSheetId="4">[61]附表5直接工程费单价表!#REF!</definedName>
    <definedName name="人补2" localSheetId="4">[61]附表5直接工程费单价表!#REF!</definedName>
    <definedName name="人补3" localSheetId="4">[61]附表5直接工程费单价表!#REF!</definedName>
    <definedName name="人补4" localSheetId="4">[61]附表5直接工程费单价表!#REF!</definedName>
    <definedName name="人补5" localSheetId="4">[61]附表5直接工程费单价表!#REF!</definedName>
    <definedName name="人参60432" localSheetId="4">[61]附表5直接工程费单价表!#REF!</definedName>
    <definedName name="人工1" localSheetId="4">[74]人工单价!$D$13</definedName>
    <definedName name="人工费" localSheetId="4">[79]附表2人工预算单价!#REF!</definedName>
    <definedName name="人建11_25换" localSheetId="4">[61]附表5直接工程费单价表!#REF!</definedName>
    <definedName name="人建4_10换" localSheetId="4">[61]附表5直接工程费单价表!#REF!</definedName>
    <definedName name="软管接头" localSheetId="4">[61]附表2材料价格表!#REF!</definedName>
    <definedName name="润滑油" localSheetId="4">[65]附表2材料价格计算表!#REF!</definedName>
    <definedName name="洒水汽车6000L以内" localSheetId="4">[61]附表3机械台班!#REF!</definedName>
    <definedName name="三盘三通φ225×200×355" localSheetId="4">[61]附表2材料价格表!#REF!</definedName>
    <definedName name="三盘三通φ250×200×200" localSheetId="4">[61]附表2材料价格表!#REF!</definedName>
    <definedName name="三盘三通φ315×160×250" localSheetId="4">[61]附表2材料价格表!#REF!</definedName>
    <definedName name="三盘三通φ315×200×225" localSheetId="4">[61]附表2材料价格表!#REF!</definedName>
    <definedName name="三盘三通φ315×200×250" localSheetId="4">[61]附表2材料价格表!#REF!</definedName>
    <definedName name="三盘三通φ315×200×315" localSheetId="4">[61]附表2材料价格表!#REF!</definedName>
    <definedName name="三盘三通φ355×160×225" localSheetId="4">[61]附表2材料价格表!#REF!</definedName>
    <definedName name="三盘三通φ355×160×315" localSheetId="4">[61]附表2材料价格表!#REF!</definedName>
    <definedName name="三盘三通φ355×200×225" localSheetId="4">[61]附表2材料价格表!#REF!</definedName>
    <definedName name="三盘三通φ355×200×315" localSheetId="4">[61]附表2材料价格表!#REF!</definedName>
    <definedName name="三盘三通φ355×200×400" localSheetId="4">[61]附表2材料价格表!#REF!</definedName>
    <definedName name="三盘三通φ355×400×355" localSheetId="4">[61]附表2材料价格表!#REF!</definedName>
    <definedName name="三盘三通φ400×200×225" localSheetId="4">[61]附表2材料价格表!#REF!</definedName>
    <definedName name="三盘三通φ400×200×355" localSheetId="4">[61]附表2材料价格表!#REF!</definedName>
    <definedName name="三盘三通φ400×500×400" localSheetId="4">[61]附表2材料价格表!#REF!</definedName>
    <definedName name="三盘三通φ500×500×500" localSheetId="4">[61]附表2材料价格表!#REF!</definedName>
    <definedName name="三盘三通φ80×80×80" localSheetId="4">[61]附表2材料价格表!#REF!</definedName>
    <definedName name="三通φ160×180×160" localSheetId="4">[61]附表2材料价格表!#REF!</definedName>
    <definedName name="三通φ180×180×160" localSheetId="4">[61]附表2材料价格表!#REF!</definedName>
    <definedName name="三通φ180×180×90" localSheetId="4">[61]附表2材料价格表!#REF!</definedName>
    <definedName name="沙枣" localSheetId="4">[65]附表2材料价格计算表!#REF!</definedName>
    <definedName name="砂浆" localSheetId="4">[61]附表5直接工程费单价表!#REF!</definedName>
    <definedName name="砂浆M10" localSheetId="4">[80]附表4砼、沙浆费计算表!$M$12</definedName>
    <definedName name="砂浆M5" localSheetId="4">[81]附表4砼、沙浆费计算表!$M$10</definedName>
    <definedName name="砂浆M7.5" localSheetId="4">[81]附表4砼、沙浆费计算表!$M$11</definedName>
    <definedName name="石棉织布" localSheetId="4">[65]附表2材料价格计算表!#REF!</definedName>
    <definedName name="石屑" localSheetId="4">[61]附表2材料价格表!#REF!</definedName>
    <definedName name="手扶式拖拉机" localSheetId="4">[71]机械汇总!$K$20</definedName>
    <definedName name="竖管" localSheetId="4">[61]附表2材料价格表!#REF!</definedName>
    <definedName name="竖管80_150" localSheetId="4">[61]附表2材料价格表!#REF!</definedName>
    <definedName name="数量" localSheetId="4">'[67]#REF'!$D$2</definedName>
    <definedName name="双承PVC塑管φ110×3.2×9000" localSheetId="4">[61]附表2材料价格表!#REF!</definedName>
    <definedName name="双承PVC塑管φ125×3.7×9000" localSheetId="4">[61]附表2材料价格表!#REF!</definedName>
    <definedName name="双承PVC塑管φ160×4.7×9000" localSheetId="4">[61]附表2材料价格表!#REF!</definedName>
    <definedName name="双承PVC塑管φ200×5.9×10000" localSheetId="4">[61]附表2材料价格表!#REF!</definedName>
    <definedName name="双承PVC塑管φ200×5.9×9000" localSheetId="4">[61]附表2材料价格表!#REF!</definedName>
    <definedName name="双承PVC塑管φ225×6.6×10000" localSheetId="4">[61]附表2材料价格表!#REF!</definedName>
    <definedName name="双承PVC塑管φ250×7.3×10000" localSheetId="4">[61]附表2材料价格表!#REF!</definedName>
    <definedName name="双承PVC塑管φ315×9.2×10000" localSheetId="4">[61]附表2材料价格表!#REF!</definedName>
    <definedName name="双承PVC塑管φ355×10.4×10000" localSheetId="4">[61]附表2材料价格表!#REF!</definedName>
    <definedName name="双承PVC塑管φ400×11.7×10000" localSheetId="4">[61]附表2材料价格表!#REF!</definedName>
    <definedName name="双承PVC塑管φ500×14.6×10000" localSheetId="4">[61]附表2材料价格表!#REF!</definedName>
    <definedName name="双承PVC塑管φ90×2.8×9000" localSheetId="4">[61]附表2材料价格表!#REF!</definedName>
    <definedName name="双法兰短管" localSheetId="4">[61]附表2材料价格表!#REF!</definedName>
    <definedName name="双法兰空气阀" localSheetId="4">[61]附表2材料价格表!#REF!</definedName>
    <definedName name="双面刨床" localSheetId="4">[61]附表3机械台班!#REF!</definedName>
    <definedName name="双盘短管φ315×600" localSheetId="4">[61]附表2材料价格表!#REF!</definedName>
    <definedName name="双盘短管φ315×600、45" localSheetId="4">[61]附表2材料价格表!#REF!</definedName>
    <definedName name="双盘短管φ400×600" localSheetId="4">[61]附表2材料价格表!#REF!</definedName>
    <definedName name="双盘短管φ400×600、30" localSheetId="4">[61]附表2材料价格表!#REF!</definedName>
    <definedName name="双盘短管φ500×600" localSheetId="4">[61]附表2材料价格表!#REF!</definedName>
    <definedName name="双盘弯头φ200×200" localSheetId="4">[61]附表2材料价格表!#REF!</definedName>
    <definedName name="双盘弯头φ225×160" localSheetId="4">[61]附表2材料价格表!#REF!</definedName>
    <definedName name="双盘弯头φ225×200" localSheetId="4">[61]附表2材料价格表!#REF!</definedName>
    <definedName name="双盘弯头φ250×160" localSheetId="4">[61]附表2材料价格表!#REF!</definedName>
    <definedName name="双盘弯头φ250×200" localSheetId="4">[61]附表2材料价格表!#REF!</definedName>
    <definedName name="水泵机组250QJ100_270_15" localSheetId="4">[61]附表2材料价格表!#REF!</definedName>
    <definedName name="水泵机组250QJ80_320_16" localSheetId="4">[61]附表2材料价格表!#REF!</definedName>
    <definedName name="水泵机组IS80_50_250" localSheetId="4">[61]附表2材料价格表!#REF!</definedName>
    <definedName name="水表" localSheetId="4">[61]附表2材料价格表!#REF!</definedName>
    <definedName name="水泥" localSheetId="4">[61]附表2材料价格表!#REF!</definedName>
    <definedName name="水泥32.5" localSheetId="4">'[69]附表2 材料价格表'!#REF!</definedName>
    <definedName name="水泥电杆￠190_12m" localSheetId="4">[61]附表2材料价格表!#REF!</definedName>
    <definedName name="水泥电杆79米" localSheetId="4">[65]附表2材料价格计算表!#REF!</definedName>
    <definedName name="水泥电杆911米" localSheetId="4">[65]附表2材料价格计算表!#REF!</definedName>
    <definedName name="四盘四通φ315×200×400×355" localSheetId="4">[61]附表2材料价格表!#REF!</definedName>
    <definedName name="四盘四通φ400×355×355×200" localSheetId="4">[61]附表2材料价格表!#REF!</definedName>
    <definedName name="四盘四通φ400×500×200×400" localSheetId="4">[61]附表2材料价格表!#REF!</definedName>
    <definedName name="四通φ180×90×180×90" localSheetId="4">[61]附表2材料价格表!#REF!</definedName>
    <definedName name="塑料软管" localSheetId="4">[65]附表2材料价格计算表!#REF!</definedName>
    <definedName name="碎石30mm" localSheetId="4">[61]附表2材料价格表!#REF!</definedName>
    <definedName name="碎石4" localSheetId="4">'[71]表3-1直接费预算表达式1'!$D$13</definedName>
    <definedName name="碎石40mm" localSheetId="4">[61]附表2材料价格表!#REF!</definedName>
    <definedName name="碎石50mm" localSheetId="4">[61]附表2材料价格表!#REF!</definedName>
    <definedName name="塔式起重机6t" localSheetId="4">[61]附表3机械台班!#REF!</definedName>
    <definedName name="摊铺机TX150" localSheetId="4">[61]附表3机械台班!#REF!</definedName>
    <definedName name="铁横担_∠63×6×1500" localSheetId="4">[61]附表2材料价格表!#REF!</definedName>
    <definedName name="铁横担_∠8×8×1700" localSheetId="4">[61]附表2材料价格表!#REF!</definedName>
    <definedName name="铁横担∠8×8×1700" localSheetId="4">[61]附表2材料价格表!#REF!</definedName>
    <definedName name="铁横担L6361500" localSheetId="4">[65]附表2材料价格计算表!#REF!</definedName>
    <definedName name="铁横担L636800" localSheetId="4">[65]附表2材料价格计算表!#REF!</definedName>
    <definedName name="铁横担L8081700" localSheetId="4">[65]附表2材料价格计算表!#REF!</definedName>
    <definedName name="铁丝_综合" localSheetId="4">[61]附表2材料价格表!#REF!</definedName>
    <definedName name="铁丝10" localSheetId="4">[61]附表2材料价格表!#REF!</definedName>
    <definedName name="铁丝12" localSheetId="4">[61]附表2材料价格表!#REF!</definedName>
    <definedName name="铁丝14" localSheetId="4">[61]附表2材料价格表!#REF!</definedName>
    <definedName name="铁丝16" localSheetId="4">[61]附表2材料价格表!#REF!</definedName>
    <definedName name="铁丝20" localSheetId="4">[61]附表2材料价格表!#REF!</definedName>
    <definedName name="铁丝22" localSheetId="4">[61]附表2材料价格表!#REF!</definedName>
    <definedName name="铁丝8" localSheetId="4">[61]附表2材料价格表!#REF!</definedName>
    <definedName name="砼C10M2" localSheetId="4">'[71]表3-8'!$N$7</definedName>
    <definedName name="砼C15" localSheetId="4">[75]单位估价!#REF!</definedName>
    <definedName name="砼C20" localSheetId="4">[82]附表4砼、沙浆费计算表!$M$9</definedName>
    <definedName name="砼C20碎2" localSheetId="4">'[71]表3-8'!$N$9</definedName>
    <definedName name="砼C30M2" localSheetId="4">'[71]表3-8'!$N$17</definedName>
    <definedName name="砼管1000" localSheetId="4">'[69]附表2 材料价格表'!#REF!</definedName>
    <definedName name="砼管1500" localSheetId="4">'[69]附表2 材料价格表'!#REF!</definedName>
    <definedName name="铜电焊条" localSheetId="4">[61]附表2材料价格表!#REF!</definedName>
    <definedName name="土地平整" localSheetId="4">[72]表3工程施工费表!$I$8</definedName>
    <definedName name="推土机103kw" localSheetId="4">[61]附表3机械台班!#REF!</definedName>
    <definedName name="推土机55kw" localSheetId="4">[61]附表3机械台班!#REF!</definedName>
    <definedName name="推土机88kw" localSheetId="4">[61]附表3机械台班!#REF!</definedName>
    <definedName name="推土机89kw" localSheetId="4">[61]附表3机械台班!#REF!</definedName>
    <definedName name="拖拉机55kw" localSheetId="4">[61]附表3机械台班!#REF!</definedName>
    <definedName name="拖拉机履带式功率59kw" localSheetId="4">[71]机械汇总!$K$16</definedName>
    <definedName name="拖拉机履带式功率74kw" localSheetId="4">[71]机械汇总!$K$18</definedName>
    <definedName name="挖掘机1m3" localSheetId="4">[61]附表3机械台班!#REF!</definedName>
    <definedName name="蛙式打夯机2.8k" localSheetId="4">[61]附表3机械台班!#REF!</definedName>
    <definedName name="蛙式打夯机功率2.8kw" localSheetId="4">[71]机械汇总!$K$30</definedName>
    <definedName name="弯头Dg120" localSheetId="4">[61]附表2材料价格表!#REF!</definedName>
    <definedName name="弯头Dg160" localSheetId="4">[61]附表2材料价格表!#REF!</definedName>
    <definedName name="弯头Dg180" localSheetId="4">[61]附表2材料价格表!#REF!</definedName>
    <definedName name="弯头Dg90" localSheetId="4">[61]附表2材料价格表!#REF!</definedName>
    <definedName name="弯头φ110" localSheetId="4">[61]附表2材料价格表!#REF!</definedName>
    <definedName name="弯头φ120_90度" localSheetId="4">[61]附表2材料价格表!#REF!</definedName>
    <definedName name="弯头φ140_90度" localSheetId="4">[61]附表2材料价格表!#REF!</definedName>
    <definedName name="弯头φ160" localSheetId="4">[61]附表2材料价格表!#REF!</definedName>
    <definedName name="弯头φ160_90度" localSheetId="4">[61]附表2材料价格表!#REF!</definedName>
    <definedName name="弯头φ180" localSheetId="4">[61]附表2材料价格表!#REF!</definedName>
    <definedName name="弯头φ90" localSheetId="4">[61]附表2材料价格表!#REF!</definedName>
    <definedName name="碗头挂板W_7B" localSheetId="4">[61]附表2材料价格表!#REF!</definedName>
    <definedName name="万元" localSheetId="4">'[67]#REF'!$H$2</definedName>
    <definedName name="桅杆起重机10t" localSheetId="4">[71]机械汇总!$K$102</definedName>
    <definedName name="线夹" localSheetId="4">[61]附表2材料价格表!#REF!</definedName>
    <definedName name="橡胶绝缘线" localSheetId="4">[65]附表2材料价格计算表!#REF!</definedName>
    <definedName name="橡胶石棉板" localSheetId="4">[61]附表2材料价格表!#REF!</definedName>
    <definedName name="橡胶止水圈_1000" localSheetId="4">[61]附表2材料价格表!#REF!</definedName>
    <definedName name="橡胶止水圈_600" localSheetId="4">[61]附表2材料价格表!#REF!</definedName>
    <definedName name="橡胶止水圈DN1000" localSheetId="4">[71]材价汇!$D$47</definedName>
    <definedName name="橡胶止水圈DN400" localSheetId="4">[71]材价汇!$D$44</definedName>
    <definedName name="橡胶止水圈DN500" localSheetId="4">[71]材价汇!$D$45</definedName>
    <definedName name="橡胶止水圈DN600" localSheetId="4">[65]附表2材料价格计算表!#REF!</definedName>
    <definedName name="橡胶止水圈DN800" localSheetId="4">[71]材价汇!$D$46</definedName>
    <definedName name="橡皮绝缘线" localSheetId="4">[65]附表2材料价格计算表!#REF!</definedName>
    <definedName name="楔形线夹_NX_2" localSheetId="4">[61]附表2材料价格表!#REF!</definedName>
    <definedName name="楔形线夹NX_1" localSheetId="4">[61]附表2材料价格表!#REF!</definedName>
    <definedName name="楔形线夹NX_2" localSheetId="4">[61]附表2材料价格表!#REF!</definedName>
    <definedName name="楔型线夹NX2" localSheetId="4">[65]附表2材料价格计算表!#REF!</definedName>
    <definedName name="泄水阀" localSheetId="4">[61]附表2材料价格表!#REF!</definedName>
    <definedName name="泄水阀φ120" localSheetId="4">[61]附表2材料价格表!#REF!</definedName>
    <definedName name="泄水阀φ140" localSheetId="4">[61]附表2材料价格表!#REF!</definedName>
    <definedName name="泄水阀φ160" localSheetId="4">[61]附表2材料价格表!#REF!</definedName>
    <definedName name="型钢剪断机13kw" localSheetId="4">[61]附表3机械台班!#REF!</definedName>
    <definedName name="性别" localSheetId="4">[77]二级代码!$A$2:$A$4</definedName>
    <definedName name="悬式瓷瓶XP_7" localSheetId="4">[61]附表2材料价格表!#REF!</definedName>
    <definedName name="悬式绝缘子_X_4.5" localSheetId="4">[61]附表2材料价格表!#REF!</definedName>
    <definedName name="悬式绝缘子X_4.5" localSheetId="4">[61]附表2材料价格表!#REF!</definedName>
    <definedName name="悬式绝缘子X4.5" localSheetId="4">[65]附表2材料价格计算表!#REF!</definedName>
    <definedName name="压力表" localSheetId="4">[61]附表2材料价格表!#REF!</definedName>
    <definedName name="压力表0.6MPa" localSheetId="4">[61]附表2材料价格表!#REF!</definedName>
    <definedName name="压力表弯管φ16" localSheetId="4">[61]附表2材料价格表!#REF!</definedName>
    <definedName name="羊脚碾5_7t" localSheetId="4">[61]附表3机械台班!#REF!</definedName>
    <definedName name="羊脚碾8_12t" localSheetId="4">[61]附表3机械台班!#REF!</definedName>
    <definedName name="杨树" localSheetId="4">[61]附表2材料价格表!#REF!</definedName>
    <definedName name="摇臂钻床规格φ20m35mm" localSheetId="4">[71]机械汇总!$K$136</definedName>
    <definedName name="乙二胺" localSheetId="4">[61]附表2材料价格表!#REF!</definedName>
    <definedName name="乙炔气" localSheetId="4">[61]附表2材料价格表!#REF!</definedName>
    <definedName name="油浸石棉盘根250℃" localSheetId="4">[65]附表2材料价格计算表!#REF!</definedName>
    <definedName name="油毛毡" localSheetId="4">[61]附表2材料价格表!#REF!</definedName>
    <definedName name="油毡" localSheetId="4">[65]附表2材料价格计算表!#REF!</definedName>
    <definedName name="与之" localSheetId="4">[83]单位估价!#REF!</definedName>
    <definedName name="预算价格" localSheetId="4">[84]附表2!#REF!</definedName>
    <definedName name="预制砼柱" localSheetId="4">[75]单位估价!#REF!</definedName>
    <definedName name="圆盘锯" localSheetId="4">[61]附表3机械台班!#REF!</definedName>
    <definedName name="闸阀" localSheetId="4">[61]附表2材料价格表!#REF!</definedName>
    <definedName name="闸阀110" localSheetId="4">[61]附表2材料价格表!#REF!</definedName>
    <definedName name="闸阀Dg120" localSheetId="4">[61]附表2材料价格表!#REF!</definedName>
    <definedName name="闸阀Dg160" localSheetId="4">[61]附表2材料价格表!#REF!</definedName>
    <definedName name="闸阀Dg180" localSheetId="4">[61]附表2材料价格表!#REF!</definedName>
    <definedName name="闸阀Dg90" localSheetId="4">[61]附表2材料价格表!#REF!</definedName>
    <definedName name="闸阀φ120" localSheetId="4">[61]附表2材料价格表!#REF!</definedName>
    <definedName name="闸阀φ140" localSheetId="4">[61]附表2材料价格表!#REF!</definedName>
    <definedName name="闸阀φ160" localSheetId="4">[61]附表2材料价格表!#REF!</definedName>
    <definedName name="闸阀φ180" localSheetId="4">[61]附表2材料价格表!#REF!</definedName>
    <definedName name="闸阀φ200" localSheetId="4">[61]附表2材料价格表!#REF!</definedName>
    <definedName name="闸阀φ225" localSheetId="4">[61]附表2材料价格表!#REF!</definedName>
    <definedName name="闸阀φ250" localSheetId="4">[61]附表2材料价格表!#REF!</definedName>
    <definedName name="闸阀φ315" localSheetId="4">[61]附表2材料价格表!#REF!</definedName>
    <definedName name="闸阀φ355" localSheetId="4">[61]附表2材料价格表!#REF!</definedName>
    <definedName name="闸阀φ400" localSheetId="4">[61]附表2材料价格表!#REF!</definedName>
    <definedName name="闸阀φ80" localSheetId="4">[61]附表2材料价格表!#REF!</definedName>
    <definedName name="闸阀φ90" localSheetId="4">[61]附表2材料价格表!#REF!</definedName>
    <definedName name="闸门0.3" localSheetId="4">[85]设备!#REF!</definedName>
    <definedName name="闸门0.4" localSheetId="4">[85]设备!#REF!</definedName>
    <definedName name="闸门0.5" localSheetId="4">[85]设备!#REF!</definedName>
    <definedName name="闸门0.6" localSheetId="4">[85]设备!#REF!</definedName>
    <definedName name="粘土" localSheetId="4">[61]附表2材料价格表!#REF!</definedName>
    <definedName name="粘土球" localSheetId="4">[61]附表2材料价格表!#REF!</definedName>
    <definedName name="针式瓶P_20T" localSheetId="4">[61]附表2材料价格表!#REF!</definedName>
    <definedName name="支架φ33×1500" localSheetId="4">[61]附表2材料价格表!#REF!</definedName>
    <definedName name="直角挂板Z_7" localSheetId="4">[61]附表2材料价格表!#REF!</definedName>
    <definedName name="直流电焊机30kVA" localSheetId="4">[71]机械汇总!$K$120</definedName>
    <definedName name="止回阀φ120" localSheetId="4">[61]附表2材料价格表!#REF!</definedName>
    <definedName name="止回阀φ140" localSheetId="4">[61]附表2材料价格表!#REF!</definedName>
    <definedName name="止回阀φ160" localSheetId="4">[61]附表2材料价格表!#REF!</definedName>
    <definedName name="砖" localSheetId="4">[61]附表2材料价格表!#REF!</definedName>
    <definedName name="紫铜片厚15mm" localSheetId="4">[61]附表2材料价格表!#REF!</definedName>
    <definedName name="自动化" localSheetId="4">[86]新定额单价!$A$190</definedName>
    <definedName name="自卸汽车8t" localSheetId="4">[61]附表3机械台班!#REF!</definedName>
    <definedName name="自行式平地机118kw" localSheetId="4">[71]机械汇总!$K$22</definedName>
    <definedName name="自行式平地机120kw以内" localSheetId="4">[61]附表3机械台班!#REF!</definedName>
    <definedName name="钻杆" localSheetId="4">[65]附表2材料价格计算表!#REF!</definedName>
    <definedName name="aa" localSheetId="4">#REF!</definedName>
    <definedName name="kl" localSheetId="4">#REF!</definedName>
    <definedName name="Prix_SMC" localSheetId="4">Prix_SMC</definedName>
    <definedName name="q" localSheetId="4">#REF!</definedName>
    <definedName name="solar_ratio" localSheetId="4">'[88]POWER ASSUMPTIONS'!$H$7</definedName>
    <definedName name="w" localSheetId="4">#REF!</definedName>
    <definedName name="x" localSheetId="4">#REF!</definedName>
    <definedName name="z" localSheetId="4">#REF!</definedName>
    <definedName name="Z_D416CCE0_90DA_11D2_8B33_444553540000_.wvu.PrintTitles" localSheetId="4" hidden="1">#REF!</definedName>
    <definedName name="Z_E7D01C20_B8FC_11D1_9E4F_B5D6E120E308_.wvu.PrintTitles" localSheetId="4" hidden="1">#REF!</definedName>
    <definedName name="安装单价" localSheetId="4">#REF!</definedName>
    <definedName name="安装工程机械系数" localSheetId="4">#REF!</definedName>
    <definedName name="安装工程量" localSheetId="4">#REF!</definedName>
    <definedName name="变频振捣器4.5kw" localSheetId="4">#REF!</definedName>
    <definedName name="材井" localSheetId="4">#REF!</definedName>
    <definedName name="插入式振捣器2.2kw" localSheetId="4">#REF!</definedName>
    <definedName name="拆迁补偿费" localSheetId="4">#REF!</definedName>
    <definedName name="导火线" localSheetId="4">#REF!</definedName>
    <definedName name="道路影响投资" localSheetId="4">#REF!</definedName>
    <definedName name="电气设备调差系数" localSheetId="4">#REF!</definedName>
    <definedName name="电石" localSheetId="4">#REF!</definedName>
    <definedName name="镀锌钢管" localSheetId="4">#REF!</definedName>
    <definedName name="对焊机电弧150kvA" localSheetId="4">#REF!</definedName>
    <definedName name="钢筋" localSheetId="4">#REF!</definedName>
    <definedName name="钢筋调直机14kw" localSheetId="4">#REF!</definedName>
    <definedName name="钢筋切断机10kw" localSheetId="4">#REF!</definedName>
    <definedName name="钢筋弯曲机40mm" localSheetId="4">#REF!</definedName>
    <definedName name="工" localSheetId="4">#REF!</definedName>
    <definedName name="工程量调整系数" localSheetId="4">#REF!</definedName>
    <definedName name="工程量清单" localSheetId="4">#REF!</definedName>
    <definedName name="关键" localSheetId="4">#REF!</definedName>
    <definedName name="灌渠影响投资" localSheetId="4">#REF!</definedName>
    <definedName name="合金钻头" localSheetId="4">#REF!</definedName>
    <definedName name="恢复认得" localSheetId="4">#REF!,#REF!</definedName>
    <definedName name="汇总表" localSheetId="4">#REF!</definedName>
    <definedName name="机井" localSheetId="4">#REF!</definedName>
    <definedName name="机械调差系数" localSheetId="4">#REF!</definedName>
    <definedName name="机械库" localSheetId="4">#REF!</definedName>
    <definedName name="机械库1" localSheetId="4">#REF!</definedName>
    <definedName name="交流电焊机30" localSheetId="4">#REF!</definedName>
    <definedName name="胶轮架子车" localSheetId="4">#REF!</definedName>
    <definedName name="卷板机" localSheetId="4">#REF!</definedName>
    <definedName name="卷扬机5t" localSheetId="4">#REF!</definedName>
    <definedName name="空心钢" localSheetId="4">#REF!</definedName>
    <definedName name="控制价" localSheetId="4">#REF!</definedName>
    <definedName name="拉模" localSheetId="4">#REF!</definedName>
    <definedName name="雷管" localSheetId="4">#REF!</definedName>
    <definedName name="离心式水泵7kw" localSheetId="4">#REF!</definedName>
    <definedName name="离心水泵17kw" localSheetId="4">#REF!</definedName>
    <definedName name="离心水泵55kw" localSheetId="4">#REF!</definedName>
    <definedName name="沥青" localSheetId="4">#REF!</definedName>
    <definedName name="龙门式起重机10" localSheetId="4">#REF!</definedName>
    <definedName name="路措施费南" localSheetId="4">#REF!</definedName>
    <definedName name="路间接费南" localSheetId="4">#REF!</definedName>
    <definedName name="履带起重机10t" localSheetId="4">#REF!</definedName>
    <definedName name="轮胎起重机16t" localSheetId="4">#REF!</definedName>
    <definedName name="门式起重机25" localSheetId="4">#REF!</definedName>
    <definedName name="门座式起重机高架" localSheetId="4">#REF!</definedName>
    <definedName name="平板挂车40t" localSheetId="4">#REF!</definedName>
    <definedName name="起重设备调差系数" localSheetId="4">#REF!</definedName>
    <definedName name="汽车起重机5t" localSheetId="4">#REF!</definedName>
    <definedName name="汽车起重机8t" localSheetId="4">#REF!</definedName>
    <definedName name="汽车拖头40t" localSheetId="4">#REF!</definedName>
    <definedName name="桥式起重机10t" localSheetId="4">#REF!</definedName>
    <definedName name="设计费" localSheetId="4">#REF!</definedName>
    <definedName name="生产安置平衡" localSheetId="4">#REF!</definedName>
    <definedName name="水措施费南" localSheetId="4">#REF!</definedName>
    <definedName name="水间接费南" localSheetId="4">#REF!</definedName>
    <definedName name="水力机械调差系数" localSheetId="4">#REF!</definedName>
    <definedName name="水泥325" localSheetId="4">#REF!</definedName>
    <definedName name="水泥425" localSheetId="4">#REF!</definedName>
    <definedName name="水直接工程费南" localSheetId="4">#REF!</definedName>
    <definedName name="思想" localSheetId="4">#REF!</definedName>
    <definedName name="塔式起重机10t" localSheetId="4">#REF!</definedName>
    <definedName name="塔式起重机25t" localSheetId="4">#REF!</definedName>
    <definedName name="砼吊罐1" localSheetId="4">#REF!</definedName>
    <definedName name="砼搅拌机0.4" localSheetId="4">#REF!</definedName>
    <definedName name="土措施费南" localSheetId="4">#REF!</definedName>
    <definedName name="土间接费南" localSheetId="4">#REF!</definedName>
    <definedName name="土建单价" localSheetId="4">#REF!</definedName>
    <definedName name="土建费率" localSheetId="4">#REF!</definedName>
    <definedName name="土建工程量" localSheetId="4">#REF!</definedName>
    <definedName name="土直接工程费南" localSheetId="4">#REF!</definedName>
    <definedName name="推土机59kw" localSheetId="4">#REF!</definedName>
    <definedName name="推土机74kw" localSheetId="4">#REF!</definedName>
    <definedName name="拖拉机59KW" localSheetId="4">#REF!</definedName>
    <definedName name="拖拉机74kw" localSheetId="4">#REF!</definedName>
    <definedName name="挖掘机1.0油动" localSheetId="4">#REF!</definedName>
    <definedName name="蛙式打夯机2.8KW" localSheetId="4">#REF!</definedName>
    <definedName name="系数1" localSheetId="4">#REF!</definedName>
    <definedName name="系数3" localSheetId="4">#REF!</definedName>
    <definedName name="新年" localSheetId="4">#REF!</definedName>
    <definedName name="压力钢管" localSheetId="4">#REF!</definedName>
    <definedName name="压力钢管调差系数" localSheetId="4">#REF!</definedName>
    <definedName name="羊脚碾7T" localSheetId="4">#REF!</definedName>
    <definedName name="原木" localSheetId="4">#REF!</definedName>
    <definedName name="载重汽车10t" localSheetId="4">#REF!</definedName>
    <definedName name="载重汽车5t" localSheetId="4">#REF!</definedName>
    <definedName name="闸墩21_21.9m接高200_砼" localSheetId="4">#REF!</definedName>
    <definedName name="炸药" localSheetId="4">#REF!</definedName>
    <definedName name="直流电焊机30" localSheetId="4">#REF!</definedName>
    <definedName name="中粗砂" localSheetId="4">#REF!</definedName>
    <definedName name="主1" localSheetId="4">#REF!</definedName>
    <definedName name="自卸汽车5t" localSheetId="4">#REF!</definedName>
    <definedName name="组合钢模" localSheetId="4">#REF!</definedName>
    <definedName name="表" localSheetId="4">#REF!</definedName>
    <definedName name="__PE20" localSheetId="4">[89]附表2!#REF!</definedName>
    <definedName name="__PE40" localSheetId="4">[89]附表2!#REF!</definedName>
    <definedName name="__PVC11008" localSheetId="4">[89]附表2!#REF!</definedName>
    <definedName name="__PVC16008" localSheetId="4">[89]附表2!#REF!</definedName>
    <definedName name="__PVC20008" localSheetId="4">[89]附表2!#REF!</definedName>
    <definedName name="__PVC25008" localSheetId="4">[89]附表2!#REF!</definedName>
    <definedName name="__PVC31508" localSheetId="4">[89]附表2!#REF!</definedName>
    <definedName name="__PVC9006" localSheetId="4">[89]附表2!#REF!</definedName>
    <definedName name="__PVC9008" localSheetId="4">[89]附表2!#REF!</definedName>
    <definedName name="多" localSheetId="4">[90]单价表!#REF!</definedName>
    <definedName name="_xlnm.Print_Titles" localSheetId="4" hidden="1">#REF!</definedName>
    <definedName name="heji" localSheetId="4">#REF!</definedName>
    <definedName name="标段" localSheetId="4">#REF!</definedName>
    <definedName name="顶棚" localSheetId="4">#REF!</definedName>
    <definedName name="分土方1" localSheetId="4">#REF!</definedName>
    <definedName name="观景台土方" localSheetId="4">#REF!</definedName>
    <definedName name="建筑" localSheetId="4">#REF!</definedName>
    <definedName name="建筑小品" localSheetId="4">#REF!</definedName>
    <definedName name="六盘山" localSheetId="4">#REF!</definedName>
    <definedName name="茅草亭" localSheetId="4">#REF!</definedName>
    <definedName name="铺装" localSheetId="4">#REF!</definedName>
    <definedName name="亭" localSheetId="4">#REF!</definedName>
    <definedName name="亭面" localSheetId="4">#REF!</definedName>
    <definedName name="土方" localSheetId="4">#REF!</definedName>
    <definedName name="我" localSheetId="4">#REF!</definedName>
    <definedName name="小品" localSheetId="4">#REF!</definedName>
    <definedName name="园林小品" localSheetId="4">#REF!</definedName>
    <definedName name="综合估算2" localSheetId="4">#REF!</definedName>
    <definedName name="综合估算表" localSheetId="4">#REF!</definedName>
    <definedName name="开挖" localSheetId="4">[87]新定额单价!#REF!</definedName>
    <definedName name="Module.Prix_SMC" localSheetId="4">Module.Prix_SMC</definedName>
    <definedName name="___PE20" localSheetId="4">[91]附表2!#REF!</definedName>
    <definedName name="___PE40" localSheetId="4">[91]附表2!#REF!</definedName>
    <definedName name="___PVC11008" localSheetId="4">[91]附表2!#REF!</definedName>
    <definedName name="___PVC16008" localSheetId="4">[91]附表2!#REF!</definedName>
    <definedName name="___PVC20008" localSheetId="4">[91]附表2!#REF!</definedName>
    <definedName name="___PVC25008" localSheetId="4">[91]附表2!#REF!</definedName>
    <definedName name="___PVC31508" localSheetId="4">[91]附表2!#REF!</definedName>
    <definedName name="___PVC9006" localSheetId="4">[91]附表2!#REF!</definedName>
    <definedName name="___PVC9008" localSheetId="4">[91]附表2!#REF!</definedName>
    <definedName name="_1单元" localSheetId="4">#REF!</definedName>
    <definedName name="_2单元" localSheetId="4">#REF!</definedName>
    <definedName name="汇总" localSheetId="4">#REF!</definedName>
    <definedName name="机电安装111" localSheetId="4" hidden="1">#REF!</definedName>
    <definedName name="____PE20" localSheetId="4">[92]附表2!#REF!</definedName>
    <definedName name="____PE40" localSheetId="4">[92]附表2!#REF!</definedName>
    <definedName name="____PVC11008" localSheetId="4">[92]附表2!#REF!</definedName>
    <definedName name="____PVC16008" localSheetId="4">[92]附表2!#REF!</definedName>
    <definedName name="____PVC20008" localSheetId="4">[92]附表2!#REF!</definedName>
    <definedName name="____PVC25008" localSheetId="4">[92]附表2!#REF!</definedName>
    <definedName name="____PVC31508" localSheetId="4">[92]附表2!#REF!</definedName>
    <definedName name="____PVC9006" localSheetId="4">[92]附表2!#REF!</definedName>
    <definedName name="____PVC9008" localSheetId="4">[92]附表2!#REF!</definedName>
    <definedName name="管" localSheetId="4" hidden="1">#REF!</definedName>
    <definedName name="管件供货统计" localSheetId="4" hidden="1">#REF!</definedName>
    <definedName name="世行项目预算" localSheetId="4" hidden="1">#REF!</definedName>
    <definedName name="纤细估算" localSheetId="4" hidden="1">#REF!</definedName>
    <definedName name="_____PE20" localSheetId="4">[92]附表2!#REF!</definedName>
    <definedName name="_____PE40" localSheetId="4">[92]附表2!#REF!</definedName>
    <definedName name="_____PVC11008" localSheetId="4">[92]附表2!#REF!</definedName>
    <definedName name="_____PVC16008" localSheetId="4">[92]附表2!#REF!</definedName>
    <definedName name="_____PVC20008" localSheetId="4">[92]附表2!#REF!</definedName>
    <definedName name="_____PVC25008" localSheetId="4">[92]附表2!#REF!</definedName>
    <definedName name="_____PVC31508" localSheetId="4">[92]附表2!#REF!</definedName>
    <definedName name="_____PVC9006" localSheetId="4">[92]附表2!#REF!</definedName>
    <definedName name="_____PVC9008" localSheetId="4">[92]附表2!#REF!</definedName>
    <definedName name="______PE20" localSheetId="4">[92]附表2!#REF!</definedName>
    <definedName name="______PE40" localSheetId="4">[92]附表2!#REF!</definedName>
    <definedName name="______PVC11008" localSheetId="4">[92]附表2!#REF!</definedName>
    <definedName name="______PVC16008" localSheetId="4">[92]附表2!#REF!</definedName>
    <definedName name="______PVC20008" localSheetId="4">[92]附表2!#REF!</definedName>
    <definedName name="______PVC25008" localSheetId="4">[92]附表2!#REF!</definedName>
    <definedName name="______PVC31508" localSheetId="4">[92]附表2!#REF!</definedName>
    <definedName name="______PVC9006" localSheetId="4">[92]附表2!#REF!</definedName>
    <definedName name="______PVC9008" localSheetId="4">[92]附表2!#REF!</definedName>
    <definedName name="____________PA7">'[17]SW-TEO'!#REF!</definedName>
    <definedName name="____________PA8">'[17]SW-TEO'!#REF!</definedName>
    <definedName name="____________PD1">'[17]SW-TEO'!#REF!</definedName>
    <definedName name="____________PE12">'[17]SW-TEO'!#REF!</definedName>
    <definedName name="____________PE13">'[17]SW-TEO'!#REF!</definedName>
    <definedName name="__________PE20">[94]附表2!#REF!</definedName>
    <definedName name="__________PE40">[94]附表2!#REF!</definedName>
    <definedName name="____________PE6">'[17]SW-TEO'!#REF!</definedName>
    <definedName name="____________PE7">'[17]SW-TEO'!#REF!</definedName>
    <definedName name="____________PE8">'[17]SW-TEO'!#REF!</definedName>
    <definedName name="____________PE9">'[17]SW-TEO'!#REF!</definedName>
    <definedName name="____________PH1">'[17]SW-TEO'!#REF!</definedName>
    <definedName name="____________PI1">'[17]SW-TEO'!#REF!</definedName>
    <definedName name="____________PK1">'[17]SW-TEO'!#REF!</definedName>
    <definedName name="____________PK3">'[17]SW-TEO'!#REF!</definedName>
    <definedName name="__________PVC11008">[94]附表2!#REF!</definedName>
    <definedName name="___________PVC16008">[94]附表2!#REF!</definedName>
    <definedName name="__________PVC20008">[94]附表2!#REF!</definedName>
    <definedName name="__________PVC25008">[94]附表2!#REF!</definedName>
    <definedName name="__________PVC31508">[94]附表2!#REF!</definedName>
    <definedName name="__________PVC9006">[94]附表2!#REF!</definedName>
    <definedName name="__________PVC9008">[94]附表2!#REF!</definedName>
    <definedName name="宁水4094">[55]附表4单价!$F$1729</definedName>
    <definedName name="_____________PA7">'[17]SW-TEO'!#REF!</definedName>
    <definedName name="_____________PA8">'[17]SW-TEO'!#REF!</definedName>
    <definedName name="_____________PD1">'[17]SW-TEO'!#REF!</definedName>
    <definedName name="_____________PE12">'[17]SW-TEO'!#REF!</definedName>
    <definedName name="_____________PE13">'[17]SW-TEO'!#REF!</definedName>
    <definedName name="___________PE20">[94]附表2!#REF!</definedName>
    <definedName name="___________PE40">[94]附表2!#REF!</definedName>
    <definedName name="_____________PE6">'[17]SW-TEO'!#REF!</definedName>
    <definedName name="_____________PE7">'[17]SW-TEO'!#REF!</definedName>
    <definedName name="_____________PE8">'[17]SW-TEO'!#REF!</definedName>
    <definedName name="_____________PE9">'[17]SW-TEO'!#REF!</definedName>
    <definedName name="_____________PH1">'[17]SW-TEO'!#REF!</definedName>
    <definedName name="_____________PI1">'[17]SW-TEO'!#REF!</definedName>
    <definedName name="_____________PK1">'[17]SW-TEO'!#REF!</definedName>
    <definedName name="_____________PK3">'[17]SW-TEO'!#REF!</definedName>
    <definedName name="___________PVC11008">[94]附表2!#REF!</definedName>
    <definedName name="____________PVC16008">[94]附表2!#REF!</definedName>
    <definedName name="___________PVC20008">[94]附表2!#REF!</definedName>
    <definedName name="___________PVC25008">[94]附表2!#REF!</definedName>
    <definedName name="___________PVC31508">[94]附表2!#REF!</definedName>
    <definedName name="___________PVC9006">[94]附表2!#REF!</definedName>
    <definedName name="___________PVC9008">[94]附表2!#REF!</definedName>
    <definedName name="______________PA7">'[17]SW-TEO'!#REF!</definedName>
    <definedName name="______________PA8">'[17]SW-TEO'!#REF!</definedName>
    <definedName name="______________PD1">'[17]SW-TEO'!#REF!</definedName>
    <definedName name="______________PE12">'[17]SW-TEO'!#REF!</definedName>
    <definedName name="______________PE13">'[17]SW-TEO'!#REF!</definedName>
    <definedName name="______________PE6">'[17]SW-TEO'!#REF!</definedName>
    <definedName name="______________PE7">'[17]SW-TEO'!#REF!</definedName>
    <definedName name="______________PE8">'[17]SW-TEO'!#REF!</definedName>
    <definedName name="______________PE9">'[17]SW-TEO'!#REF!</definedName>
    <definedName name="______________PH1">'[17]SW-TEO'!#REF!</definedName>
    <definedName name="______________PI1">'[17]SW-TEO'!#REF!</definedName>
    <definedName name="______________PK1">'[17]SW-TEO'!#REF!</definedName>
    <definedName name="______________PK3">'[17]SW-TEO'!#REF!</definedName>
  </definedNames>
  <calcPr calcId="144525" fullPrecision="0" concurrentCalc="0"/>
</workbook>
</file>

<file path=xl/sharedStrings.xml><?xml version="1.0" encoding="utf-8"?>
<sst xmlns="http://schemas.openxmlformats.org/spreadsheetml/2006/main" count="2190" uniqueCount="392">
  <si>
    <t>工程量清单</t>
  </si>
  <si>
    <t>序号</t>
  </si>
  <si>
    <t>工程或费用名称</t>
  </si>
  <si>
    <t>单位</t>
  </si>
  <si>
    <t>数量</t>
  </si>
  <si>
    <t>备注</t>
  </si>
  <si>
    <t>第一部分 建筑工程</t>
  </si>
  <si>
    <t>一</t>
  </si>
  <si>
    <t>输水管线工程</t>
  </si>
  <si>
    <t>（一）</t>
  </si>
  <si>
    <t>管线工程</t>
  </si>
  <si>
    <t>m</t>
  </si>
  <si>
    <r>
      <t>土方开挖（</t>
    </r>
    <r>
      <rPr>
        <sz val="11"/>
        <rFont val="Calibri"/>
        <charset val="134"/>
      </rPr>
      <t>IV</t>
    </r>
    <r>
      <rPr>
        <sz val="11"/>
        <rFont val="宋体"/>
        <charset val="134"/>
      </rPr>
      <t>类土）</t>
    </r>
  </si>
  <si>
    <t>m³</t>
  </si>
  <si>
    <r>
      <t>石方开挖（</t>
    </r>
    <r>
      <rPr>
        <sz val="11"/>
        <rFont val="Calibri"/>
        <charset val="134"/>
      </rPr>
      <t>V-Ⅷ</t>
    </r>
    <r>
      <rPr>
        <sz val="11"/>
        <rFont val="宋体"/>
        <charset val="134"/>
      </rPr>
      <t>类）</t>
    </r>
  </si>
  <si>
    <t>人工筛分砂石料（三层筛）</t>
  </si>
  <si>
    <r>
      <t>土方回填及压实</t>
    </r>
    <r>
      <rPr>
        <sz val="11"/>
        <rFont val="Calibri"/>
        <charset val="134"/>
      </rPr>
      <t>(</t>
    </r>
    <r>
      <rPr>
        <sz val="11"/>
        <rFont val="宋体"/>
        <charset val="134"/>
      </rPr>
      <t>粉细砂回填</t>
    </r>
    <r>
      <rPr>
        <sz val="11"/>
        <rFont val="Calibri"/>
        <charset val="134"/>
      </rPr>
      <t>/</t>
    </r>
    <r>
      <rPr>
        <sz val="11"/>
        <rFont val="宋体"/>
        <charset val="134"/>
      </rPr>
      <t>管顶</t>
    </r>
    <r>
      <rPr>
        <sz val="11"/>
        <rFont val="Calibri"/>
        <charset val="134"/>
      </rPr>
      <t>0.5m</t>
    </r>
    <r>
      <rPr>
        <sz val="11"/>
        <rFont val="宋体"/>
        <charset val="134"/>
      </rPr>
      <t>范围内</t>
    </r>
    <r>
      <rPr>
        <sz val="11"/>
        <rFont val="Calibri"/>
        <charset val="134"/>
      </rPr>
      <t>)</t>
    </r>
  </si>
  <si>
    <t>石方回填</t>
  </si>
  <si>
    <t>（二）</t>
  </si>
  <si>
    <t>管线附属小型建筑物</t>
  </si>
  <si>
    <t>镇墩</t>
  </si>
  <si>
    <t>座</t>
  </si>
  <si>
    <r>
      <t>C25</t>
    </r>
    <r>
      <rPr>
        <sz val="11"/>
        <rFont val="宋体"/>
        <charset val="134"/>
      </rPr>
      <t>混凝土镇墩（厚</t>
    </r>
    <r>
      <rPr>
        <sz val="11"/>
        <rFont val="Calibri"/>
        <charset val="134"/>
      </rPr>
      <t>60cm/</t>
    </r>
    <r>
      <rPr>
        <sz val="11"/>
        <rFont val="宋体"/>
        <charset val="134"/>
      </rPr>
      <t>商品混凝土</t>
    </r>
    <r>
      <rPr>
        <sz val="11"/>
        <rFont val="Calibri"/>
        <charset val="134"/>
      </rPr>
      <t>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 xml:space="preserve">)    </t>
    </r>
  </si>
  <si>
    <t>模版制安（一般）</t>
  </si>
  <si>
    <t>㎡</t>
  </si>
  <si>
    <t>集水井（无砂混凝土）</t>
  </si>
  <si>
    <t>土方回填及压实</t>
  </si>
  <si>
    <r>
      <t>C20</t>
    </r>
    <r>
      <rPr>
        <sz val="11"/>
        <rFont val="宋体"/>
        <charset val="134"/>
      </rPr>
      <t>混凝土垫层（厚</t>
    </r>
    <r>
      <rPr>
        <sz val="11"/>
        <rFont val="Calibri"/>
        <charset val="134"/>
      </rPr>
      <t>20cm/</t>
    </r>
    <r>
      <rPr>
        <sz val="11"/>
        <rFont val="宋体"/>
        <charset val="134"/>
      </rPr>
      <t>商品混凝土</t>
    </r>
    <r>
      <rPr>
        <sz val="11"/>
        <rFont val="Calibri"/>
        <charset val="134"/>
      </rPr>
      <t>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>)</t>
    </r>
  </si>
  <si>
    <t>铺筑反滤料（人工）</t>
  </si>
  <si>
    <r>
      <t>无砂混凝土管安装（内径</t>
    </r>
    <r>
      <rPr>
        <sz val="11"/>
        <rFont val="Calibri"/>
        <charset val="134"/>
      </rPr>
      <t>1.2m/</t>
    </r>
    <r>
      <rPr>
        <sz val="11"/>
        <rFont val="宋体"/>
        <charset val="134"/>
      </rPr>
      <t>购置、运输及安装</t>
    </r>
    <r>
      <rPr>
        <sz val="11"/>
        <rFont val="Calibri"/>
        <charset val="134"/>
      </rPr>
      <t>)</t>
    </r>
  </si>
  <si>
    <r>
      <t>排气补气井（</t>
    </r>
    <r>
      <rPr>
        <sz val="11"/>
        <rFont val="Calibri"/>
        <charset val="134"/>
      </rPr>
      <t>D=1.5m</t>
    </r>
    <r>
      <rPr>
        <sz val="11"/>
        <rFont val="宋体"/>
        <charset val="134"/>
      </rPr>
      <t>）</t>
    </r>
  </si>
  <si>
    <r>
      <t>C20</t>
    </r>
    <r>
      <rPr>
        <sz val="11"/>
        <rFont val="宋体"/>
        <charset val="134"/>
      </rPr>
      <t>混凝土垫层（厚</t>
    </r>
    <r>
      <rPr>
        <sz val="11"/>
        <rFont val="Calibri"/>
        <charset val="134"/>
      </rPr>
      <t>10cm/</t>
    </r>
    <r>
      <rPr>
        <sz val="11"/>
        <rFont val="宋体"/>
        <charset val="134"/>
      </rPr>
      <t>商品混凝土</t>
    </r>
    <r>
      <rPr>
        <sz val="11"/>
        <rFont val="Calibri"/>
        <charset val="134"/>
      </rPr>
      <t>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 xml:space="preserve">)    </t>
    </r>
  </si>
  <si>
    <r>
      <t>C25</t>
    </r>
    <r>
      <rPr>
        <sz val="11"/>
        <rFont val="宋体"/>
        <charset val="134"/>
      </rPr>
      <t>钢筋混凝土底板（厚</t>
    </r>
    <r>
      <rPr>
        <sz val="11"/>
        <rFont val="Calibri"/>
        <charset val="134"/>
      </rPr>
      <t>35cm/</t>
    </r>
    <r>
      <rPr>
        <sz val="11"/>
        <rFont val="宋体"/>
        <charset val="134"/>
      </rPr>
      <t>商品混凝土、</t>
    </r>
    <r>
      <rPr>
        <sz val="11"/>
        <rFont val="Calibri"/>
        <charset val="134"/>
      </rPr>
      <t>F200</t>
    </r>
    <r>
      <rPr>
        <sz val="11"/>
        <rFont val="宋体"/>
        <charset val="134"/>
      </rPr>
      <t>、</t>
    </r>
    <r>
      <rPr>
        <sz val="11"/>
        <rFont val="Calibri"/>
        <charset val="134"/>
      </rPr>
      <t>W6/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 xml:space="preserve">)    </t>
    </r>
  </si>
  <si>
    <r>
      <t>C25</t>
    </r>
    <r>
      <rPr>
        <sz val="11"/>
        <rFont val="宋体"/>
        <charset val="134"/>
      </rPr>
      <t>混凝土支墩（厚</t>
    </r>
    <r>
      <rPr>
        <sz val="11"/>
        <rFont val="Calibri"/>
        <charset val="134"/>
      </rPr>
      <t>30cm/</t>
    </r>
    <r>
      <rPr>
        <sz val="11"/>
        <rFont val="宋体"/>
        <charset val="134"/>
      </rPr>
      <t>商品混凝土</t>
    </r>
    <r>
      <rPr>
        <sz val="11"/>
        <rFont val="Calibri"/>
        <charset val="134"/>
      </rPr>
      <t>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 xml:space="preserve">)    </t>
    </r>
  </si>
  <si>
    <r>
      <t>C25</t>
    </r>
    <r>
      <rPr>
        <sz val="11"/>
        <rFont val="宋体"/>
        <charset val="134"/>
      </rPr>
      <t>钢筋混凝土井身（厚</t>
    </r>
    <r>
      <rPr>
        <sz val="11"/>
        <rFont val="Calibri"/>
        <charset val="134"/>
      </rPr>
      <t>25cm/</t>
    </r>
    <r>
      <rPr>
        <sz val="11"/>
        <rFont val="宋体"/>
        <charset val="134"/>
      </rPr>
      <t>商品混凝土、</t>
    </r>
    <r>
      <rPr>
        <sz val="11"/>
        <rFont val="Calibri"/>
        <charset val="134"/>
      </rPr>
      <t>F200</t>
    </r>
    <r>
      <rPr>
        <sz val="11"/>
        <rFont val="宋体"/>
        <charset val="134"/>
      </rPr>
      <t>、</t>
    </r>
    <r>
      <rPr>
        <sz val="11"/>
        <rFont val="Calibri"/>
        <charset val="134"/>
      </rPr>
      <t>W6//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 xml:space="preserve">)    </t>
    </r>
  </si>
  <si>
    <r>
      <t>C25</t>
    </r>
    <r>
      <rPr>
        <sz val="11"/>
        <rFont val="宋体"/>
        <charset val="134"/>
      </rPr>
      <t>钢筋混凝土顶板（厚</t>
    </r>
    <r>
      <rPr>
        <sz val="11"/>
        <rFont val="Calibri"/>
        <charset val="134"/>
      </rPr>
      <t>25cm/</t>
    </r>
    <r>
      <rPr>
        <sz val="11"/>
        <rFont val="宋体"/>
        <charset val="134"/>
      </rPr>
      <t>商品混凝土、</t>
    </r>
    <r>
      <rPr>
        <sz val="11"/>
        <rFont val="Calibri"/>
        <charset val="134"/>
      </rPr>
      <t>F200</t>
    </r>
    <r>
      <rPr>
        <sz val="11"/>
        <rFont val="宋体"/>
        <charset val="134"/>
      </rPr>
      <t>、</t>
    </r>
    <r>
      <rPr>
        <sz val="11"/>
        <rFont val="Calibri"/>
        <charset val="134"/>
      </rPr>
      <t>W6/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 xml:space="preserve">)    </t>
    </r>
  </si>
  <si>
    <r>
      <t>遇水膨胀橡胶止水带（</t>
    </r>
    <r>
      <rPr>
        <sz val="11"/>
        <rFont val="Calibri"/>
        <charset val="134"/>
      </rPr>
      <t>20mm×30mm</t>
    </r>
    <r>
      <rPr>
        <sz val="11"/>
        <rFont val="宋体"/>
        <charset val="134"/>
      </rPr>
      <t>）</t>
    </r>
  </si>
  <si>
    <r>
      <t>球墨铸铁井盖（轻型</t>
    </r>
    <r>
      <rPr>
        <sz val="11"/>
        <rFont val="Calibri"/>
        <charset val="134"/>
      </rPr>
      <t>φ700</t>
    </r>
    <r>
      <rPr>
        <sz val="11"/>
        <rFont val="宋体"/>
        <charset val="134"/>
      </rPr>
      <t>）</t>
    </r>
  </si>
  <si>
    <t>套</t>
  </si>
  <si>
    <r>
      <t>安全防坠网（网孔</t>
    </r>
    <r>
      <rPr>
        <sz val="11"/>
        <rFont val="Calibri"/>
        <charset val="134"/>
      </rPr>
      <t>5cm</t>
    </r>
    <r>
      <rPr>
        <sz val="11"/>
        <rFont val="宋体"/>
        <charset val="134"/>
      </rPr>
      <t>）</t>
    </r>
    <r>
      <rPr>
        <sz val="11"/>
        <rFont val="Calibri"/>
        <charset val="134"/>
      </rPr>
      <t xml:space="preserve"> R=0.5m</t>
    </r>
  </si>
  <si>
    <t>密封胶填缝（聚乙烯油膏）</t>
  </si>
  <si>
    <t>钢筋制安（含钢爬梯）</t>
  </si>
  <si>
    <t>t</t>
  </si>
  <si>
    <t>排沙闸阀井</t>
  </si>
  <si>
    <r>
      <t>C20</t>
    </r>
    <r>
      <rPr>
        <sz val="11"/>
        <rFont val="宋体"/>
        <charset val="134"/>
      </rPr>
      <t>混凝土垫层（厚</t>
    </r>
    <r>
      <rPr>
        <sz val="11"/>
        <rFont val="Calibri"/>
        <charset val="134"/>
      </rPr>
      <t>20cm/</t>
    </r>
    <r>
      <rPr>
        <sz val="11"/>
        <rFont val="宋体"/>
        <charset val="134"/>
      </rPr>
      <t>商品混凝土</t>
    </r>
    <r>
      <rPr>
        <sz val="11"/>
        <rFont val="Calibri"/>
        <charset val="134"/>
      </rPr>
      <t>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 xml:space="preserve">)    </t>
    </r>
  </si>
  <si>
    <r>
      <t>C25</t>
    </r>
    <r>
      <rPr>
        <sz val="11"/>
        <rFont val="宋体"/>
        <charset val="134"/>
      </rPr>
      <t>混凝土支墩（厚</t>
    </r>
    <r>
      <rPr>
        <sz val="11"/>
        <rFont val="Calibri"/>
        <charset val="134"/>
      </rPr>
      <t>20cm/</t>
    </r>
    <r>
      <rPr>
        <sz val="11"/>
        <rFont val="宋体"/>
        <charset val="134"/>
      </rPr>
      <t>商品混凝土</t>
    </r>
    <r>
      <rPr>
        <sz val="11"/>
        <rFont val="Calibri"/>
        <charset val="134"/>
      </rPr>
      <t>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>)</t>
    </r>
  </si>
  <si>
    <r>
      <t>预制钢筋混凝土井身购置、运输及安装（</t>
    </r>
    <r>
      <rPr>
        <sz val="11"/>
        <rFont val="Calibri"/>
        <charset val="134"/>
      </rPr>
      <t>RCP</t>
    </r>
    <r>
      <rPr>
        <sz val="11"/>
        <rFont val="宋体"/>
        <charset val="134"/>
      </rPr>
      <t>Ⅱ</t>
    </r>
    <r>
      <rPr>
        <sz val="11"/>
        <rFont val="Calibri"/>
        <charset val="134"/>
      </rPr>
      <t>/DN1400/5.4m</t>
    </r>
    <r>
      <rPr>
        <sz val="11"/>
        <rFont val="宋体"/>
        <charset val="134"/>
      </rPr>
      <t>高）</t>
    </r>
  </si>
  <si>
    <t>预制轻型混凝土井盖（购置、运输及安装）</t>
  </si>
  <si>
    <t>钢筋制安（钢爬梯）</t>
  </si>
  <si>
    <t>出水闸阀井</t>
  </si>
  <si>
    <r>
      <t>预制钢筋混凝土井身购置、运输及安装（</t>
    </r>
    <r>
      <rPr>
        <sz val="11"/>
        <rFont val="Calibri"/>
        <charset val="134"/>
      </rPr>
      <t>RCP</t>
    </r>
    <r>
      <rPr>
        <sz val="11"/>
        <rFont val="宋体"/>
        <charset val="134"/>
      </rPr>
      <t>Ⅱ</t>
    </r>
    <r>
      <rPr>
        <sz val="11"/>
        <rFont val="Calibri"/>
        <charset val="134"/>
      </rPr>
      <t>/DN1400/3.8m</t>
    </r>
    <r>
      <rPr>
        <sz val="11"/>
        <rFont val="宋体"/>
        <charset val="134"/>
      </rPr>
      <t>高）</t>
    </r>
  </si>
  <si>
    <t>二</t>
  </si>
  <si>
    <t>建筑物工程</t>
  </si>
  <si>
    <t>新建导水墙工程</t>
  </si>
  <si>
    <r>
      <t>C25</t>
    </r>
    <r>
      <rPr>
        <sz val="11"/>
        <rFont val="宋体"/>
        <charset val="134"/>
      </rPr>
      <t>钢筋混凝土导水墙（顶宽</t>
    </r>
    <r>
      <rPr>
        <sz val="11"/>
        <rFont val="Calibri"/>
        <charset val="134"/>
      </rPr>
      <t>0.8m</t>
    </r>
    <r>
      <rPr>
        <sz val="11"/>
        <rFont val="宋体"/>
        <charset val="134"/>
      </rPr>
      <t>，底宽</t>
    </r>
    <r>
      <rPr>
        <sz val="11"/>
        <rFont val="Calibri"/>
        <charset val="134"/>
      </rPr>
      <t>1.8m/</t>
    </r>
    <r>
      <rPr>
        <sz val="11"/>
        <rFont val="宋体"/>
        <charset val="134"/>
      </rPr>
      <t>商商品混凝土、</t>
    </r>
    <r>
      <rPr>
        <sz val="11"/>
        <rFont val="Calibri"/>
        <charset val="134"/>
      </rPr>
      <t>F200</t>
    </r>
    <r>
      <rPr>
        <sz val="11"/>
        <rFont val="宋体"/>
        <charset val="134"/>
      </rPr>
      <t>、</t>
    </r>
    <r>
      <rPr>
        <sz val="11"/>
        <rFont val="Calibri"/>
        <charset val="134"/>
      </rPr>
      <t>W6/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>)</t>
    </r>
  </si>
  <si>
    <t>钢筋制安</t>
  </si>
  <si>
    <r>
      <t>新建</t>
    </r>
    <r>
      <rPr>
        <sz val="11"/>
        <rFont val="Calibri"/>
        <charset val="134"/>
      </rPr>
      <t>200m³</t>
    </r>
    <r>
      <rPr>
        <sz val="11"/>
        <rFont val="宋体"/>
        <charset val="134"/>
      </rPr>
      <t>沉砂池工程</t>
    </r>
  </si>
  <si>
    <r>
      <t>人工筛分砂石料（三层筛</t>
    </r>
    <r>
      <rPr>
        <sz val="11"/>
        <rFont val="Calibri"/>
        <charset val="134"/>
      </rPr>
      <t>/</t>
    </r>
    <r>
      <rPr>
        <sz val="11"/>
        <rFont val="宋体"/>
        <charset val="134"/>
      </rPr>
      <t>就近取土）</t>
    </r>
  </si>
  <si>
    <r>
      <t>土方回填及压实</t>
    </r>
    <r>
      <rPr>
        <sz val="11"/>
        <rFont val="Calibri"/>
        <charset val="134"/>
      </rPr>
      <t>(</t>
    </r>
    <r>
      <rPr>
        <sz val="11"/>
        <rFont val="宋体"/>
        <charset val="134"/>
      </rPr>
      <t>粉细砂回填</t>
    </r>
    <r>
      <rPr>
        <sz val="11"/>
        <rFont val="Calibri"/>
        <charset val="134"/>
      </rPr>
      <t>)</t>
    </r>
  </si>
  <si>
    <r>
      <t>C20</t>
    </r>
    <r>
      <rPr>
        <sz val="11"/>
        <rFont val="宋体"/>
        <charset val="134"/>
      </rPr>
      <t>钢筋混凝土垫层（厚</t>
    </r>
    <r>
      <rPr>
        <sz val="11"/>
        <rFont val="Calibri"/>
        <charset val="134"/>
      </rPr>
      <t>10cm/</t>
    </r>
    <r>
      <rPr>
        <sz val="11"/>
        <rFont val="宋体"/>
        <charset val="134"/>
      </rPr>
      <t>商品混凝土</t>
    </r>
    <r>
      <rPr>
        <sz val="11"/>
        <rFont val="Calibri"/>
        <charset val="134"/>
      </rPr>
      <t>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>)</t>
    </r>
  </si>
  <si>
    <r>
      <t>C30</t>
    </r>
    <r>
      <rPr>
        <sz val="11"/>
        <rFont val="宋体"/>
        <charset val="134"/>
      </rPr>
      <t>钢筋混凝土底板（厚</t>
    </r>
    <r>
      <rPr>
        <sz val="11"/>
        <rFont val="Calibri"/>
        <charset val="134"/>
      </rPr>
      <t>40cm/</t>
    </r>
    <r>
      <rPr>
        <sz val="11"/>
        <rFont val="宋体"/>
        <charset val="134"/>
      </rPr>
      <t>商品混凝土、</t>
    </r>
    <r>
      <rPr>
        <sz val="11"/>
        <rFont val="Calibri"/>
        <charset val="134"/>
      </rPr>
      <t>F200</t>
    </r>
    <r>
      <rPr>
        <sz val="11"/>
        <rFont val="宋体"/>
        <charset val="134"/>
      </rPr>
      <t>、</t>
    </r>
    <r>
      <rPr>
        <sz val="11"/>
        <rFont val="Calibri"/>
        <charset val="134"/>
      </rPr>
      <t>W6/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>)</t>
    </r>
  </si>
  <si>
    <r>
      <t>C30</t>
    </r>
    <r>
      <rPr>
        <sz val="11"/>
        <rFont val="宋体"/>
        <charset val="134"/>
      </rPr>
      <t>钢筋混凝土池壁（厚</t>
    </r>
    <r>
      <rPr>
        <sz val="11"/>
        <rFont val="Calibri"/>
        <charset val="134"/>
      </rPr>
      <t>40cm/</t>
    </r>
    <r>
      <rPr>
        <sz val="11"/>
        <rFont val="宋体"/>
        <charset val="134"/>
      </rPr>
      <t>商品混凝土、</t>
    </r>
    <r>
      <rPr>
        <sz val="11"/>
        <rFont val="Calibri"/>
        <charset val="134"/>
      </rPr>
      <t>F200</t>
    </r>
    <r>
      <rPr>
        <sz val="11"/>
        <rFont val="宋体"/>
        <charset val="134"/>
      </rPr>
      <t>、</t>
    </r>
    <r>
      <rPr>
        <sz val="11"/>
        <rFont val="Calibri"/>
        <charset val="134"/>
      </rPr>
      <t>W6/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>)</t>
    </r>
  </si>
  <si>
    <r>
      <t>C30</t>
    </r>
    <r>
      <rPr>
        <sz val="11"/>
        <rFont val="宋体"/>
        <charset val="134"/>
      </rPr>
      <t>钢筋混凝土顶板（厚</t>
    </r>
    <r>
      <rPr>
        <sz val="11"/>
        <rFont val="Calibri"/>
        <charset val="134"/>
      </rPr>
      <t>40cm/</t>
    </r>
    <r>
      <rPr>
        <sz val="11"/>
        <rFont val="宋体"/>
        <charset val="134"/>
      </rPr>
      <t>商品混凝土、</t>
    </r>
    <r>
      <rPr>
        <sz val="11"/>
        <rFont val="Calibri"/>
        <charset val="134"/>
      </rPr>
      <t>F200</t>
    </r>
    <r>
      <rPr>
        <sz val="11"/>
        <rFont val="宋体"/>
        <charset val="134"/>
      </rPr>
      <t>、</t>
    </r>
    <r>
      <rPr>
        <sz val="11"/>
        <rFont val="Calibri"/>
        <charset val="134"/>
      </rPr>
      <t>W6/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>)</t>
    </r>
  </si>
  <si>
    <r>
      <t>C30</t>
    </r>
    <r>
      <rPr>
        <sz val="11"/>
        <rFont val="宋体"/>
        <charset val="134"/>
      </rPr>
      <t>钢筋混凝土梁（厚</t>
    </r>
    <r>
      <rPr>
        <sz val="11"/>
        <rFont val="Calibri"/>
        <charset val="134"/>
      </rPr>
      <t>30cm/</t>
    </r>
    <r>
      <rPr>
        <sz val="11"/>
        <rFont val="宋体"/>
        <charset val="134"/>
      </rPr>
      <t>商品混凝土、</t>
    </r>
    <r>
      <rPr>
        <sz val="11"/>
        <rFont val="Calibri"/>
        <charset val="134"/>
      </rPr>
      <t>F200</t>
    </r>
    <r>
      <rPr>
        <sz val="11"/>
        <rFont val="宋体"/>
        <charset val="134"/>
      </rPr>
      <t>、</t>
    </r>
    <r>
      <rPr>
        <sz val="11"/>
        <rFont val="Calibri"/>
        <charset val="134"/>
      </rPr>
      <t>W6/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>)</t>
    </r>
  </si>
  <si>
    <r>
      <t>C25</t>
    </r>
    <r>
      <rPr>
        <sz val="11"/>
        <rFont val="宋体"/>
        <charset val="134"/>
      </rPr>
      <t>钢筋混凝土通风帽、检修孔（商品混凝土、</t>
    </r>
    <r>
      <rPr>
        <sz val="11"/>
        <rFont val="Calibri"/>
        <charset val="134"/>
      </rPr>
      <t>F200</t>
    </r>
    <r>
      <rPr>
        <sz val="11"/>
        <rFont val="宋体"/>
        <charset val="134"/>
      </rPr>
      <t>、</t>
    </r>
    <r>
      <rPr>
        <sz val="11"/>
        <rFont val="Calibri"/>
        <charset val="134"/>
      </rPr>
      <t>W6/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>)</t>
    </r>
  </si>
  <si>
    <r>
      <t>环氧沥青砂浆（池外壁</t>
    </r>
    <r>
      <rPr>
        <sz val="11"/>
        <rFont val="Calibri"/>
        <charset val="134"/>
      </rPr>
      <t>/300um</t>
    </r>
    <r>
      <rPr>
        <sz val="11"/>
        <rFont val="宋体"/>
        <charset val="134"/>
      </rPr>
      <t>）</t>
    </r>
  </si>
  <si>
    <r>
      <t>复合土工膜</t>
    </r>
    <r>
      <rPr>
        <sz val="11"/>
        <rFont val="Calibri"/>
        <charset val="134"/>
      </rPr>
      <t>(</t>
    </r>
    <r>
      <rPr>
        <sz val="11"/>
        <rFont val="宋体"/>
        <charset val="134"/>
      </rPr>
      <t>池底、池壁，</t>
    </r>
    <r>
      <rPr>
        <sz val="11"/>
        <rFont val="Calibri"/>
        <charset val="134"/>
      </rPr>
      <t>200g/0.5mm/200g)</t>
    </r>
  </si>
  <si>
    <r>
      <t>水泥砂浆找平（厚</t>
    </r>
    <r>
      <rPr>
        <sz val="11"/>
        <rFont val="Calibri"/>
        <charset val="134"/>
      </rPr>
      <t>20mm/</t>
    </r>
    <r>
      <rPr>
        <sz val="11"/>
        <rFont val="宋体"/>
        <charset val="134"/>
      </rPr>
      <t>池内壁、顶板）</t>
    </r>
  </si>
  <si>
    <r>
      <t>4mmSBS</t>
    </r>
    <r>
      <rPr>
        <sz val="11"/>
        <rFont val="宋体"/>
        <charset val="134"/>
      </rPr>
      <t>防水层（池顶下翻</t>
    </r>
    <r>
      <rPr>
        <sz val="11"/>
        <rFont val="Calibri"/>
        <charset val="134"/>
      </rPr>
      <t>300mm</t>
    </r>
    <r>
      <rPr>
        <sz val="11"/>
        <rFont val="宋体"/>
        <charset val="134"/>
      </rPr>
      <t>）</t>
    </r>
  </si>
  <si>
    <t>钢筋制安（含钢爬梯、检修孔等）</t>
  </si>
  <si>
    <t>（三）</t>
  </si>
  <si>
    <t>标志牌</t>
  </si>
  <si>
    <r>
      <t>C25</t>
    </r>
    <r>
      <rPr>
        <sz val="11"/>
        <rFont val="宋体"/>
        <charset val="134"/>
      </rPr>
      <t>混凝土基础（厚</t>
    </r>
    <r>
      <rPr>
        <sz val="11"/>
        <rFont val="Calibri"/>
        <charset val="134"/>
      </rPr>
      <t>60cm/</t>
    </r>
    <r>
      <rPr>
        <sz val="11"/>
        <rFont val="宋体"/>
        <charset val="134"/>
      </rPr>
      <t>商品混凝土</t>
    </r>
    <r>
      <rPr>
        <sz val="11"/>
        <rFont val="Calibri"/>
        <charset val="134"/>
      </rPr>
      <t>/</t>
    </r>
    <r>
      <rPr>
        <sz val="11"/>
        <rFont val="宋体"/>
        <charset val="134"/>
      </rPr>
      <t>泵送</t>
    </r>
    <r>
      <rPr>
        <sz val="11"/>
        <rFont val="Calibri"/>
        <charset val="134"/>
      </rPr>
      <t xml:space="preserve">)    </t>
    </r>
  </si>
  <si>
    <r>
      <t>标志牌购置、运输及安装（</t>
    </r>
    <r>
      <rPr>
        <sz val="11"/>
        <rFont val="Calibri"/>
        <charset val="134"/>
      </rPr>
      <t>0.8</t>
    </r>
    <r>
      <rPr>
        <sz val="11"/>
        <rFont val="宋体"/>
        <charset val="134"/>
      </rPr>
      <t>高、</t>
    </r>
    <r>
      <rPr>
        <sz val="11"/>
        <rFont val="Calibri"/>
        <charset val="134"/>
      </rPr>
      <t>1.2</t>
    </r>
    <r>
      <rPr>
        <sz val="11"/>
        <rFont val="宋体"/>
        <charset val="134"/>
      </rPr>
      <t>宽</t>
    </r>
    <r>
      <rPr>
        <sz val="11"/>
        <rFont val="Calibri"/>
        <charset val="134"/>
      </rPr>
      <t>/</t>
    </r>
    <r>
      <rPr>
        <sz val="11"/>
        <rFont val="宋体"/>
        <charset val="134"/>
      </rPr>
      <t>铝合金）</t>
    </r>
  </si>
  <si>
    <t>三</t>
  </si>
  <si>
    <t>交叉工程</t>
  </si>
  <si>
    <r>
      <t>公路交叉工程（定向钻</t>
    </r>
    <r>
      <rPr>
        <sz val="11"/>
        <rFont val="Calibri"/>
        <charset val="134"/>
      </rPr>
      <t>+</t>
    </r>
    <r>
      <rPr>
        <sz val="11"/>
        <rFont val="宋体"/>
        <charset val="134"/>
      </rPr>
      <t>套管）</t>
    </r>
  </si>
  <si>
    <t>拉管穿路（水平定向钻）</t>
  </si>
  <si>
    <r>
      <t xml:space="preserve">第二部分 </t>
    </r>
    <r>
      <rPr>
        <sz val="11"/>
        <rFont val="Calibri"/>
        <charset val="134"/>
      </rPr>
      <t xml:space="preserve"> </t>
    </r>
    <r>
      <rPr>
        <sz val="11"/>
        <rFont val="宋体"/>
        <charset val="134"/>
      </rPr>
      <t>机电设备及安装工程</t>
    </r>
  </si>
  <si>
    <r>
      <t xml:space="preserve">第三部分 </t>
    </r>
    <r>
      <rPr>
        <sz val="11"/>
        <rFont val="Calibri"/>
        <charset val="134"/>
      </rPr>
      <t xml:space="preserve"> </t>
    </r>
    <r>
      <rPr>
        <sz val="11"/>
        <rFont val="宋体"/>
        <charset val="134"/>
      </rPr>
      <t>金属结构设备及安装工程</t>
    </r>
  </si>
  <si>
    <r>
      <t>DN219×6</t>
    </r>
    <r>
      <rPr>
        <sz val="11"/>
        <rFont val="宋体"/>
        <charset val="134"/>
      </rPr>
      <t>无缝钢管通风管</t>
    </r>
  </si>
  <si>
    <r>
      <t>DN200</t>
    </r>
    <r>
      <rPr>
        <sz val="11"/>
        <rFont val="宋体"/>
        <charset val="134"/>
      </rPr>
      <t>弯头</t>
    </r>
    <r>
      <rPr>
        <sz val="11"/>
        <rFont val="Calibri"/>
        <charset val="134"/>
      </rPr>
      <t>(90°)</t>
    </r>
  </si>
  <si>
    <t>个</t>
  </si>
  <si>
    <r>
      <t>DN150</t>
    </r>
    <r>
      <rPr>
        <sz val="11"/>
        <rFont val="宋体"/>
        <charset val="134"/>
      </rPr>
      <t>热镀锌钢管</t>
    </r>
  </si>
  <si>
    <r>
      <t>第四部分</t>
    </r>
    <r>
      <rPr>
        <sz val="11"/>
        <rFont val="Calibri"/>
        <charset val="134"/>
      </rPr>
      <t xml:space="preserve">  </t>
    </r>
    <r>
      <rPr>
        <sz val="11"/>
        <rFont val="宋体"/>
        <charset val="134"/>
      </rPr>
      <t>输水管线设备及安装工程</t>
    </r>
  </si>
  <si>
    <r>
      <t>DN200/PE</t>
    </r>
    <r>
      <rPr>
        <sz val="11"/>
        <rFont val="宋体"/>
        <charset val="134"/>
      </rPr>
      <t>管</t>
    </r>
    <r>
      <rPr>
        <sz val="11"/>
        <rFont val="Calibri"/>
        <charset val="134"/>
      </rPr>
      <t>/0.8MPa</t>
    </r>
    <r>
      <rPr>
        <sz val="11"/>
        <rFont val="宋体"/>
        <charset val="134"/>
      </rPr>
      <t>（出水管）</t>
    </r>
  </si>
  <si>
    <r>
      <t>DN200/PE</t>
    </r>
    <r>
      <rPr>
        <sz val="11"/>
        <rFont val="宋体"/>
        <charset val="134"/>
      </rPr>
      <t>管</t>
    </r>
    <r>
      <rPr>
        <sz val="11"/>
        <rFont val="Calibri"/>
        <charset val="134"/>
      </rPr>
      <t>/0.8MPa</t>
    </r>
    <r>
      <rPr>
        <sz val="11"/>
        <rFont val="宋体"/>
        <charset val="134"/>
      </rPr>
      <t>（排砂管）</t>
    </r>
  </si>
  <si>
    <r>
      <t>DN200/PE</t>
    </r>
    <r>
      <rPr>
        <sz val="11"/>
        <rFont val="宋体"/>
        <charset val="134"/>
      </rPr>
      <t>管</t>
    </r>
    <r>
      <rPr>
        <sz val="11"/>
        <rFont val="Calibri"/>
        <charset val="134"/>
      </rPr>
      <t>/0.8MPa</t>
    </r>
    <r>
      <rPr>
        <sz val="11"/>
        <rFont val="宋体"/>
        <charset val="134"/>
      </rPr>
      <t>（溢水管）</t>
    </r>
  </si>
  <si>
    <t>排气补气井</t>
  </si>
  <si>
    <r>
      <t>DN200</t>
    </r>
    <r>
      <rPr>
        <sz val="11"/>
        <rFont val="宋体"/>
        <charset val="134"/>
      </rPr>
      <t>闸阀（</t>
    </r>
    <r>
      <rPr>
        <sz val="11"/>
        <rFont val="Calibri"/>
        <charset val="134"/>
      </rPr>
      <t>PN1.0Mpa</t>
    </r>
    <r>
      <rPr>
        <sz val="11"/>
        <rFont val="宋体"/>
        <charset val="134"/>
      </rPr>
      <t>）</t>
    </r>
  </si>
  <si>
    <r>
      <t>DN50</t>
    </r>
    <r>
      <rPr>
        <sz val="11"/>
        <rFont val="宋体"/>
        <charset val="134"/>
      </rPr>
      <t>复合式排气补气阀（</t>
    </r>
    <r>
      <rPr>
        <sz val="11"/>
        <rFont val="Calibri"/>
        <charset val="134"/>
      </rPr>
      <t>PN1.0Mpa</t>
    </r>
    <r>
      <rPr>
        <sz val="11"/>
        <rFont val="宋体"/>
        <charset val="134"/>
      </rPr>
      <t>）</t>
    </r>
  </si>
  <si>
    <r>
      <t>DN50(1.0MPa)</t>
    </r>
    <r>
      <rPr>
        <sz val="11"/>
        <rFont val="宋体"/>
        <charset val="134"/>
      </rPr>
      <t>检修闸阀</t>
    </r>
  </si>
  <si>
    <r>
      <t>DN50(1.0MPa)</t>
    </r>
    <r>
      <rPr>
        <sz val="11"/>
        <rFont val="宋体"/>
        <charset val="134"/>
      </rPr>
      <t>缓冲阀</t>
    </r>
  </si>
  <si>
    <r>
      <t>钢制伸缩节</t>
    </r>
    <r>
      <rPr>
        <sz val="11"/>
        <rFont val="Calibri"/>
        <charset val="134"/>
      </rPr>
      <t>(DN50,1.0MPa)</t>
    </r>
  </si>
  <si>
    <r>
      <t>DN200</t>
    </r>
    <r>
      <rPr>
        <sz val="11"/>
        <rFont val="宋体"/>
        <charset val="134"/>
      </rPr>
      <t>钢性防水套管（</t>
    </r>
    <r>
      <rPr>
        <sz val="11"/>
        <rFont val="Calibri"/>
        <charset val="134"/>
      </rPr>
      <t>L=250mm</t>
    </r>
    <r>
      <rPr>
        <sz val="11"/>
        <rFont val="宋体"/>
        <charset val="134"/>
      </rPr>
      <t>）</t>
    </r>
  </si>
  <si>
    <r>
      <t>DN200</t>
    </r>
    <r>
      <rPr>
        <sz val="11"/>
        <rFont val="宋体"/>
        <charset val="134"/>
      </rPr>
      <t>进水管（</t>
    </r>
    <r>
      <rPr>
        <sz val="11"/>
        <rFont val="Calibri"/>
        <charset val="134"/>
      </rPr>
      <t>PE</t>
    </r>
    <r>
      <rPr>
        <sz val="11"/>
        <rFont val="宋体"/>
        <charset val="134"/>
      </rPr>
      <t>管）</t>
    </r>
    <r>
      <rPr>
        <sz val="11"/>
        <rFont val="Calibri"/>
        <charset val="134"/>
      </rPr>
      <t>/0.8MPa</t>
    </r>
    <r>
      <rPr>
        <sz val="11"/>
        <rFont val="宋体"/>
        <charset val="134"/>
      </rPr>
      <t>）</t>
    </r>
  </si>
  <si>
    <t>小计</t>
  </si>
  <si>
    <r>
      <t>DN315</t>
    </r>
    <r>
      <rPr>
        <sz val="11"/>
        <rFont val="宋体"/>
        <charset val="134"/>
      </rPr>
      <t>进水管（</t>
    </r>
    <r>
      <rPr>
        <sz val="11"/>
        <rFont val="Calibri"/>
        <charset val="134"/>
      </rPr>
      <t>PE</t>
    </r>
    <r>
      <rPr>
        <sz val="11"/>
        <rFont val="宋体"/>
        <charset val="134"/>
      </rPr>
      <t>管）</t>
    </r>
    <r>
      <rPr>
        <sz val="11"/>
        <rFont val="Calibri"/>
        <charset val="134"/>
      </rPr>
      <t>/1.0MPa</t>
    </r>
    <r>
      <rPr>
        <sz val="11"/>
        <rFont val="宋体"/>
        <charset val="134"/>
      </rPr>
      <t>）</t>
    </r>
  </si>
  <si>
    <r>
      <t xml:space="preserve">第五部分 </t>
    </r>
    <r>
      <rPr>
        <sz val="11"/>
        <rFont val="Calibri"/>
        <charset val="134"/>
      </rPr>
      <t xml:space="preserve"> </t>
    </r>
    <r>
      <rPr>
        <sz val="11"/>
        <rFont val="宋体"/>
        <charset val="134"/>
      </rPr>
      <t>临时工程</t>
    </r>
  </si>
  <si>
    <t>施工专项工程</t>
  </si>
  <si>
    <t>施工安全生产专项</t>
  </si>
  <si>
    <t>%</t>
  </si>
  <si>
    <t>其他施工临时工程</t>
  </si>
  <si>
    <t>第六部分暂列金</t>
  </si>
  <si>
    <t>元</t>
  </si>
  <si>
    <t xml:space="preserve"> 机电设备及安装工程概算表</t>
  </si>
  <si>
    <t>编号</t>
  </si>
  <si>
    <t>名称及规格</t>
  </si>
  <si>
    <t>单价(元)</t>
  </si>
  <si>
    <t>合价(万元)</t>
  </si>
  <si>
    <t>设备费</t>
  </si>
  <si>
    <t>安装费</t>
  </si>
  <si>
    <t>第二部分  机电设备及安装工程</t>
  </si>
  <si>
    <t>混凝土及砂浆配合比计算表</t>
  </si>
  <si>
    <t>砼或砂浆标号</t>
  </si>
  <si>
    <t>水泥标号</t>
  </si>
  <si>
    <t>砼级配</t>
  </si>
  <si>
    <t>水泥</t>
  </si>
  <si>
    <t>砂子</t>
  </si>
  <si>
    <t>石子</t>
  </si>
  <si>
    <t>水</t>
  </si>
  <si>
    <t>膨胀剂</t>
  </si>
  <si>
    <t>单价</t>
  </si>
  <si>
    <t>定额</t>
  </si>
  <si>
    <t>C10砼</t>
  </si>
  <si>
    <t>C15砼</t>
  </si>
  <si>
    <t>C20砼</t>
  </si>
  <si>
    <t>C25砼</t>
  </si>
  <si>
    <t>C30砼</t>
  </si>
  <si>
    <t>C35砼</t>
  </si>
  <si>
    <t>C40砼</t>
  </si>
  <si>
    <t>M10砂浆</t>
  </si>
  <si>
    <t>M7.5砂浆</t>
  </si>
  <si>
    <t>M5砂浆</t>
  </si>
  <si>
    <t xml:space="preserve">     具体取费标准如下表：</t>
  </si>
  <si>
    <t>项    目</t>
  </si>
  <si>
    <t>计算基础</t>
  </si>
  <si>
    <t>建筑工程费率（%）</t>
  </si>
  <si>
    <t>引水工程小型取费表</t>
  </si>
  <si>
    <t>冬雨季施工增加费</t>
  </si>
  <si>
    <t>基本直接费</t>
  </si>
  <si>
    <r>
      <rPr>
        <sz val="10"/>
        <rFont val="宋体"/>
        <charset val="134"/>
      </rPr>
      <t>名</t>
    </r>
    <r>
      <rPr>
        <sz val="10"/>
        <rFont val="Times New Roman"/>
        <charset val="134"/>
      </rPr>
      <t xml:space="preserve">   </t>
    </r>
    <r>
      <rPr>
        <sz val="10"/>
        <rFont val="宋体"/>
        <charset val="134"/>
      </rPr>
      <t>称</t>
    </r>
  </si>
  <si>
    <t>其他直接费</t>
  </si>
  <si>
    <t>间接费</t>
  </si>
  <si>
    <t>利润</t>
  </si>
  <si>
    <r>
      <rPr>
        <sz val="10"/>
        <rFont val="宋体"/>
        <charset val="134"/>
      </rPr>
      <t>税</t>
    </r>
    <r>
      <rPr>
        <sz val="10"/>
        <rFont val="Times New Roman"/>
        <charset val="134"/>
      </rPr>
      <t xml:space="preserve">   </t>
    </r>
    <r>
      <rPr>
        <sz val="10"/>
        <rFont val="宋体"/>
        <charset val="134"/>
      </rPr>
      <t>金</t>
    </r>
  </si>
  <si>
    <t>夜间施工增加费</t>
  </si>
  <si>
    <t>建筑工程</t>
  </si>
  <si>
    <t>临时设施费</t>
  </si>
  <si>
    <t>土方工程</t>
  </si>
  <si>
    <t>其    它</t>
  </si>
  <si>
    <t>石方工程</t>
  </si>
  <si>
    <t>小    计</t>
  </si>
  <si>
    <t>砌筑工程</t>
  </si>
  <si>
    <t>混凝土浇筑工程</t>
  </si>
  <si>
    <t>模板工程</t>
  </si>
  <si>
    <t>钢筋工程</t>
  </si>
  <si>
    <t>砂石备料工程</t>
  </si>
  <si>
    <t>钻孔灌浆工程</t>
  </si>
  <si>
    <t>锚固工程</t>
  </si>
  <si>
    <t>掘进机施工隧洞工程</t>
  </si>
  <si>
    <t>疏浚工程</t>
  </si>
  <si>
    <t>其他工程</t>
  </si>
  <si>
    <t>安装工程</t>
  </si>
  <si>
    <t>设备安装工程</t>
  </si>
  <si>
    <t>管道安装工程</t>
  </si>
  <si>
    <t>项目名称：建筑物土方回填</t>
  </si>
  <si>
    <t>定额编号：补1238</t>
  </si>
  <si>
    <r>
      <rPr>
        <sz val="10.5"/>
        <rFont val="新宋体"/>
        <charset val="134"/>
      </rPr>
      <t>单位：100m</t>
    </r>
    <r>
      <rPr>
        <vertAlign val="superscript"/>
        <sz val="10.5"/>
        <rFont val="新宋体"/>
        <charset val="134"/>
      </rPr>
      <t>3</t>
    </r>
  </si>
  <si>
    <t>工作内容：回填土方，机械夯实</t>
  </si>
  <si>
    <t>合价</t>
  </si>
  <si>
    <t>直接费</t>
  </si>
  <si>
    <t>(一)</t>
  </si>
  <si>
    <t>人工费</t>
  </si>
  <si>
    <t>技工</t>
  </si>
  <si>
    <t>工时</t>
  </si>
  <si>
    <t>普工</t>
  </si>
  <si>
    <t>机械使用费</t>
  </si>
  <si>
    <t>蛙式夯实机</t>
  </si>
  <si>
    <t>台时</t>
  </si>
  <si>
    <t>零星材料费</t>
  </si>
  <si>
    <t>(二)</t>
  </si>
  <si>
    <t>其它直接费</t>
  </si>
  <si>
    <t>企业利润</t>
  </si>
  <si>
    <t>四</t>
  </si>
  <si>
    <t>税　金</t>
  </si>
  <si>
    <t>合计</t>
  </si>
  <si>
    <t>五</t>
  </si>
  <si>
    <t>阶段系数</t>
  </si>
  <si>
    <t>总计</t>
  </si>
  <si>
    <t>项目名称：人工修整边坡（填方边坡）</t>
  </si>
  <si>
    <t>定额编号：补1262</t>
  </si>
  <si>
    <t>单位：100㎡</t>
  </si>
  <si>
    <t>％</t>
  </si>
  <si>
    <t>材差</t>
  </si>
  <si>
    <t>税金</t>
  </si>
  <si>
    <t>六</t>
  </si>
  <si>
    <t>项目名称：浆砌石护底                                                                                                                                                                                                                                                                                                                     石</t>
  </si>
  <si>
    <t>定额编号：补JYB1603</t>
  </si>
  <si>
    <r>
      <rPr>
        <sz val="10.5"/>
        <rFont val="宋体"/>
        <charset val="134"/>
      </rPr>
      <t>单位：100M</t>
    </r>
    <r>
      <rPr>
        <vertAlign val="superscript"/>
        <sz val="10.5"/>
        <rFont val="宋体"/>
        <charset val="134"/>
      </rPr>
      <t>3</t>
    </r>
  </si>
  <si>
    <t>工作内容：块石转运、拌浆、砌筑、勾缝、养护等。</t>
  </si>
  <si>
    <t>编  号</t>
  </si>
  <si>
    <t>名 称 及 规 格</t>
  </si>
  <si>
    <t>单  位</t>
  </si>
  <si>
    <t>数   量</t>
  </si>
  <si>
    <t>直接工程费</t>
  </si>
  <si>
    <t>材料费</t>
  </si>
  <si>
    <t>块石</t>
  </si>
  <si>
    <r>
      <rPr>
        <sz val="10.5"/>
        <rFont val="宋体"/>
        <charset val="134"/>
      </rPr>
      <t>m</t>
    </r>
    <r>
      <rPr>
        <vertAlign val="superscript"/>
        <sz val="10.5"/>
        <rFont val="宋体"/>
        <charset val="134"/>
      </rPr>
      <t>3</t>
    </r>
  </si>
  <si>
    <t>砂浆(M7.5)</t>
  </si>
  <si>
    <t>其他材料费</t>
  </si>
  <si>
    <t>机械费</t>
  </si>
  <si>
    <r>
      <rPr>
        <sz val="10.5"/>
        <rFont val="宋体"/>
        <charset val="134"/>
      </rPr>
      <t>砼搅拌机0.4m</t>
    </r>
    <r>
      <rPr>
        <vertAlign val="superscript"/>
        <sz val="10.5"/>
        <rFont val="宋体"/>
        <charset val="134"/>
      </rPr>
      <t>3</t>
    </r>
  </si>
  <si>
    <t>装载机2m³</t>
  </si>
  <si>
    <t>机动翻斗车1.0t</t>
  </si>
  <si>
    <t>单斗挖掘机液压2m³</t>
  </si>
  <si>
    <t>其他机械费</t>
  </si>
  <si>
    <t>柴油</t>
  </si>
  <si>
    <t>kg</t>
  </si>
  <si>
    <t>扩大系数</t>
  </si>
  <si>
    <t>项目名称：浆砌石基础</t>
  </si>
  <si>
    <t>定额编号：补JYB1604</t>
  </si>
  <si>
    <r>
      <rPr>
        <sz val="10.5"/>
        <rFont val="宋体"/>
        <charset val="134"/>
      </rPr>
      <t>单位：100m</t>
    </r>
    <r>
      <rPr>
        <vertAlign val="superscript"/>
        <sz val="10.5"/>
        <rFont val="宋体"/>
        <charset val="134"/>
      </rPr>
      <t>3</t>
    </r>
  </si>
  <si>
    <t>施工方法：块石转运、拌浆、砌筑、勾缝、养护等。</t>
  </si>
  <si>
    <t>1</t>
  </si>
  <si>
    <t>1.1</t>
  </si>
  <si>
    <t>1.1.1</t>
  </si>
  <si>
    <t>1.1.2</t>
  </si>
  <si>
    <t>砂浆M7.5</t>
  </si>
  <si>
    <t>2</t>
  </si>
  <si>
    <t>1.1.3</t>
  </si>
  <si>
    <t>1.2</t>
  </si>
  <si>
    <t>3</t>
  </si>
  <si>
    <t>4</t>
  </si>
  <si>
    <t>5</t>
  </si>
  <si>
    <t>6</t>
  </si>
  <si>
    <t>项目名称：浆砌石挡土墙</t>
  </si>
  <si>
    <t>定额编号：补JYB1605</t>
  </si>
  <si>
    <t>项目名称：水池池顶</t>
  </si>
  <si>
    <t>定额编号：补4131</t>
  </si>
  <si>
    <t>工作内容：</t>
  </si>
  <si>
    <t>编 号</t>
  </si>
  <si>
    <t>单 位</t>
  </si>
  <si>
    <t>数  量</t>
  </si>
  <si>
    <t>组合钢摸</t>
  </si>
  <si>
    <t>卡扣件</t>
  </si>
  <si>
    <t>型钢</t>
  </si>
  <si>
    <t>铁件</t>
  </si>
  <si>
    <t>电焊条</t>
  </si>
  <si>
    <t>锯材</t>
  </si>
  <si>
    <r>
      <rPr>
        <sz val="10.5"/>
        <rFont val="宋体"/>
        <charset val="134"/>
      </rPr>
      <t>砼(C</t>
    </r>
    <r>
      <rPr>
        <vertAlign val="subscript"/>
        <sz val="10.5"/>
        <rFont val="宋体"/>
        <charset val="134"/>
      </rPr>
      <t>25</t>
    </r>
    <r>
      <rPr>
        <sz val="10.5"/>
        <rFont val="宋体"/>
        <charset val="134"/>
      </rPr>
      <t>)</t>
    </r>
  </si>
  <si>
    <t>其它材料费</t>
  </si>
  <si>
    <t>砼拌和机</t>
  </si>
  <si>
    <t>胶轮车</t>
  </si>
  <si>
    <t>载重汽车5T</t>
  </si>
  <si>
    <t>电焊机交流</t>
  </si>
  <si>
    <t>汽车起重机5T</t>
  </si>
  <si>
    <t>振动器1.1kw</t>
  </si>
  <si>
    <t>砼运输</t>
  </si>
  <si>
    <t>砼水平运输</t>
  </si>
  <si>
    <t>砼垂直运输</t>
  </si>
  <si>
    <t>抗冻抗渗</t>
  </si>
  <si>
    <t>F150</t>
  </si>
  <si>
    <t>W6</t>
  </si>
  <si>
    <t>项目名称：水池池顶（F150、W6）商品砼</t>
  </si>
  <si>
    <r>
      <rPr>
        <sz val="10.5"/>
        <rFont val="宋体"/>
        <charset val="134"/>
      </rPr>
      <t>砼(C</t>
    </r>
    <r>
      <rPr>
        <vertAlign val="subscript"/>
        <sz val="10.5"/>
        <rFont val="宋体"/>
        <charset val="134"/>
      </rPr>
      <t>30</t>
    </r>
    <r>
      <rPr>
        <sz val="10.5"/>
        <rFont val="宋体"/>
        <charset val="134"/>
      </rPr>
      <t>)</t>
    </r>
  </si>
  <si>
    <t>商砼</t>
  </si>
  <si>
    <t>项目名称：水池池顶（F150、W6）</t>
  </si>
  <si>
    <t>项目名称：预制砼U型板</t>
  </si>
  <si>
    <t>定额编号：补4142</t>
  </si>
  <si>
    <t>专用钢摸板</t>
  </si>
  <si>
    <t>地模砂浆(M7.5)</t>
  </si>
  <si>
    <r>
      <rPr>
        <sz val="10.5"/>
        <rFont val="宋体"/>
        <charset val="134"/>
      </rPr>
      <t>砼(C</t>
    </r>
    <r>
      <rPr>
        <vertAlign val="subscript"/>
        <sz val="10.5"/>
        <rFont val="宋体"/>
        <charset val="134"/>
      </rPr>
      <t>20</t>
    </r>
    <r>
      <rPr>
        <sz val="10.5"/>
        <rFont val="宋体"/>
        <charset val="134"/>
      </rPr>
      <t>)</t>
    </r>
  </si>
  <si>
    <r>
      <rPr>
        <sz val="10.5"/>
        <rFont val="宋体"/>
        <charset val="134"/>
      </rPr>
      <t>搅拌机0.4m</t>
    </r>
    <r>
      <rPr>
        <vertAlign val="superscript"/>
        <sz val="10.5"/>
        <rFont val="宋体"/>
        <charset val="134"/>
      </rPr>
      <t>3</t>
    </r>
  </si>
  <si>
    <t>汽油</t>
  </si>
  <si>
    <t>项目名称：渠道预制板砼构件砌筑</t>
  </si>
  <si>
    <t>定额编号：补3053</t>
  </si>
  <si>
    <t>砼预制构件</t>
  </si>
  <si>
    <t>砂浆或细粒砼</t>
  </si>
  <si>
    <t>砼拌运</t>
  </si>
  <si>
    <t>预制板运输</t>
  </si>
  <si>
    <t>项目名称：预制砼板运输15km</t>
  </si>
  <si>
    <t>定额编号：补4223</t>
  </si>
  <si>
    <t>载重汽车10t</t>
  </si>
  <si>
    <t>汽车起重机5t</t>
  </si>
  <si>
    <t>(三)</t>
  </si>
  <si>
    <t>现场经费</t>
  </si>
  <si>
    <t>项目名称：预制砼板</t>
  </si>
  <si>
    <t>定额编号：补4163</t>
  </si>
  <si>
    <t>铁钉</t>
  </si>
  <si>
    <t>Kg</t>
  </si>
  <si>
    <t>砼(C30)</t>
  </si>
  <si>
    <t>塔式起重机10t</t>
  </si>
  <si>
    <t>载重汽车5t</t>
  </si>
  <si>
    <t>项目名称：预制砼板安装</t>
  </si>
  <si>
    <t>定额编号：补4191</t>
  </si>
  <si>
    <t>单  价</t>
  </si>
  <si>
    <t>合   价</t>
  </si>
  <si>
    <t>枋材</t>
  </si>
  <si>
    <t>圆木</t>
  </si>
  <si>
    <t>砼构件</t>
  </si>
  <si>
    <t>砼（C30）</t>
  </si>
  <si>
    <t>砼构件运输</t>
  </si>
  <si>
    <t>砼(C25)</t>
  </si>
  <si>
    <t>砼（C25）</t>
  </si>
  <si>
    <t>项目名称：φ200钢丝网骨架管铺设</t>
  </si>
  <si>
    <t>定额编号：补JYB0707</t>
  </si>
  <si>
    <t>单位：km</t>
  </si>
  <si>
    <t>φ200钢丝网骨架管</t>
  </si>
  <si>
    <t>2%</t>
  </si>
  <si>
    <t>链式起重机手动2t</t>
  </si>
  <si>
    <t>电熔焊机6kva</t>
  </si>
  <si>
    <t>电熔焊机12kva</t>
  </si>
  <si>
    <t>电熔焊机16kva</t>
  </si>
  <si>
    <t>3%</t>
  </si>
  <si>
    <t>项目名称：C20砼路面</t>
  </si>
  <si>
    <t>定额编号:补10019</t>
  </si>
  <si>
    <r>
      <rPr>
        <sz val="10.5"/>
        <rFont val="宋体"/>
        <charset val="134"/>
      </rPr>
      <t>单位：1000M</t>
    </r>
    <r>
      <rPr>
        <vertAlign val="superscript"/>
        <sz val="10.5"/>
        <rFont val="宋体"/>
        <charset val="134"/>
      </rPr>
      <t>2</t>
    </r>
  </si>
  <si>
    <t>工作内容：压实厚度20cm</t>
  </si>
  <si>
    <t>数 量</t>
  </si>
  <si>
    <t>砼</t>
  </si>
  <si>
    <t>自卸汽车8t</t>
  </si>
  <si>
    <t>项目名称：碎石路面（10cm）</t>
  </si>
  <si>
    <t>定额编号：补10018</t>
  </si>
  <si>
    <r>
      <rPr>
        <sz val="10.5"/>
        <rFont val="新宋体"/>
        <charset val="134"/>
      </rPr>
      <t>单位：1000M</t>
    </r>
    <r>
      <rPr>
        <vertAlign val="superscript"/>
        <sz val="10.5"/>
        <rFont val="新宋体"/>
        <charset val="134"/>
      </rPr>
      <t>2</t>
    </r>
  </si>
  <si>
    <t>石屑</t>
  </si>
  <si>
    <t>碎石</t>
  </si>
  <si>
    <t>粘土</t>
  </si>
  <si>
    <t>内燃压路机</t>
  </si>
  <si>
    <t>台班</t>
  </si>
  <si>
    <t>计划利润</t>
  </si>
  <si>
    <r>
      <rPr>
        <sz val="10.5"/>
        <rFont val="新宋体"/>
        <charset val="134"/>
      </rPr>
      <t>m</t>
    </r>
    <r>
      <rPr>
        <vertAlign val="superscript"/>
        <sz val="10.5"/>
        <rFont val="新宋体"/>
        <charset val="134"/>
      </rPr>
      <t>3</t>
    </r>
  </si>
  <si>
    <t>项目名称：砂砾石路面（厚10cm）</t>
  </si>
  <si>
    <t>定额编号:补10017</t>
  </si>
  <si>
    <t>工作内容：铺筑路面、磨耗层、保护层等全部工作</t>
  </si>
  <si>
    <t>砾石</t>
  </si>
  <si>
    <t>内燃压路机12-15t</t>
  </si>
  <si>
    <t>项目名称：复合土工膜铺设</t>
  </si>
  <si>
    <t>定额编号：补10203</t>
  </si>
  <si>
    <r>
      <rPr>
        <sz val="10.5"/>
        <rFont val="宋体"/>
        <charset val="134"/>
      </rPr>
      <t>单位：100m</t>
    </r>
    <r>
      <rPr>
        <vertAlign val="superscript"/>
        <sz val="10.5"/>
        <rFont val="宋体"/>
        <charset val="134"/>
      </rPr>
      <t>2</t>
    </r>
  </si>
  <si>
    <t>复合土工膜</t>
  </si>
  <si>
    <t>工程胶</t>
  </si>
  <si>
    <t>4%</t>
  </si>
  <si>
    <t>1.1.4</t>
  </si>
  <si>
    <t>项目名称：渠道衬砌旧砼拆除(预制板)</t>
  </si>
  <si>
    <t>定额编号：补10188</t>
  </si>
  <si>
    <t>打夯机1m3</t>
  </si>
  <si>
    <t>推土机74KW</t>
  </si>
  <si>
    <t xml:space="preserve">               PVC-U管材价格表</t>
  </si>
  <si>
    <t xml:space="preserve">                                              PVC-U管材重量表   </t>
  </si>
  <si>
    <t>单位：kg/m</t>
  </si>
  <si>
    <t>单价:</t>
  </si>
  <si>
    <t>元/t</t>
  </si>
  <si>
    <t>单位:元/km</t>
  </si>
  <si>
    <t>单位:元/m</t>
  </si>
  <si>
    <r>
      <rPr>
        <b/>
        <sz val="11"/>
        <rFont val="宋体"/>
        <charset val="134"/>
      </rPr>
      <t>公称外径</t>
    </r>
    <r>
      <rPr>
        <b/>
        <sz val="11"/>
        <rFont val="Times New Roman"/>
        <charset val="134"/>
      </rPr>
      <t>(dn)</t>
    </r>
  </si>
  <si>
    <r>
      <rPr>
        <b/>
        <sz val="11"/>
        <rFont val="宋体"/>
        <charset val="134"/>
      </rPr>
      <t>公</t>
    </r>
    <r>
      <rPr>
        <b/>
        <sz val="11"/>
        <rFont val="Times New Roman"/>
        <charset val="134"/>
      </rPr>
      <t xml:space="preserve">        </t>
    </r>
    <r>
      <rPr>
        <b/>
        <sz val="11"/>
        <rFont val="宋体"/>
        <charset val="134"/>
      </rPr>
      <t>称</t>
    </r>
    <r>
      <rPr>
        <b/>
        <sz val="11"/>
        <rFont val="Times New Roman"/>
        <charset val="134"/>
      </rPr>
      <t xml:space="preserve">    </t>
    </r>
    <r>
      <rPr>
        <b/>
        <sz val="11"/>
        <rFont val="宋体"/>
        <charset val="134"/>
      </rPr>
      <t>压</t>
    </r>
    <r>
      <rPr>
        <b/>
        <sz val="11"/>
        <rFont val="Times New Roman"/>
        <charset val="134"/>
      </rPr>
      <t xml:space="preserve">       </t>
    </r>
    <r>
      <rPr>
        <b/>
        <sz val="11"/>
        <rFont val="宋体"/>
        <charset val="134"/>
      </rPr>
      <t>力</t>
    </r>
  </si>
  <si>
    <t>公 称外径(dn)</t>
  </si>
  <si>
    <t>公        称    压       力</t>
  </si>
  <si>
    <t>0.32Mpa</t>
  </si>
  <si>
    <t>0.63Mpa</t>
  </si>
  <si>
    <t>0.8 Mpa</t>
  </si>
  <si>
    <t>1.0 Mpa</t>
  </si>
  <si>
    <t>1.25Mpa</t>
  </si>
  <si>
    <t>1.6 Mpa</t>
  </si>
  <si>
    <t>2.0 Mpa</t>
  </si>
  <si>
    <t>2.5 Mpa</t>
  </si>
  <si>
    <t>￠20</t>
  </si>
  <si>
    <t>￠25</t>
  </si>
  <si>
    <t>￠32</t>
  </si>
  <si>
    <t>￠40</t>
  </si>
  <si>
    <t>￠50</t>
  </si>
  <si>
    <t>￠63</t>
  </si>
  <si>
    <t>￠75</t>
  </si>
  <si>
    <t>￠90</t>
  </si>
  <si>
    <t>￠110</t>
  </si>
  <si>
    <t>￠125</t>
  </si>
  <si>
    <t>￠140</t>
  </si>
  <si>
    <t>￠160</t>
  </si>
  <si>
    <t>￠180</t>
  </si>
  <si>
    <t>￠200</t>
  </si>
  <si>
    <t>￠225</t>
  </si>
  <si>
    <t>￠250</t>
  </si>
  <si>
    <t>￠280</t>
  </si>
  <si>
    <t>￠315</t>
  </si>
  <si>
    <t>￠355</t>
  </si>
  <si>
    <t>￠400</t>
  </si>
  <si>
    <t>￠450</t>
  </si>
  <si>
    <t>￠500</t>
  </si>
  <si>
    <t xml:space="preserve">              给水 PE管材价格表</t>
  </si>
  <si>
    <t xml:space="preserve">                                             给水 PE管材重量表   </t>
  </si>
  <si>
    <t>0.6Mpa</t>
  </si>
</sst>
</file>

<file path=xl/styles.xml><?xml version="1.0" encoding="utf-8"?>
<styleSheet xmlns="http://schemas.openxmlformats.org/spreadsheetml/2006/main">
  <numFmts count="29">
    <numFmt numFmtId="176" formatCode="0_ "/>
    <numFmt numFmtId="177" formatCode="0.00_);[Red]\(0.00\)"/>
    <numFmt numFmtId="178" formatCode="0.00_);\(0.00\)"/>
    <numFmt numFmtId="179" formatCode="0.00_ "/>
    <numFmt numFmtId="180" formatCode="&quot;$&quot;\ #,##0.00_-;[Red]&quot;$&quot;\ #,##0.00\-"/>
    <numFmt numFmtId="181" formatCode="0.0%"/>
    <numFmt numFmtId="182" formatCode="_(&quot;$&quot;* #,##0_);_(&quot;$&quot;* \(#,##0\);_(&quot;$&quot;* &quot;-&quot;_);_(@_)"/>
    <numFmt numFmtId="183" formatCode="0_);\(0\)"/>
    <numFmt numFmtId="184" formatCode="#\ ??/??"/>
    <numFmt numFmtId="185" formatCode="_-&quot;$&quot;\ * #,##0.00_-;_-&quot;$&quot;\ * #,##0.00\-;_-&quot;$&quot;\ * &quot;-&quot;??_-;_-@_-"/>
    <numFmt numFmtId="186" formatCode="_-* #,##0.00_-;\-* #,##0.00_-;_-* &quot;-&quot;??_-;_-@_-"/>
    <numFmt numFmtId="187" formatCode="yy\.mm\.dd"/>
    <numFmt numFmtId="188" formatCode="_(* #,##0_);_(* \(#,##0\);_(* &quot;-&quot;_);_(@_)"/>
    <numFmt numFmtId="42" formatCode="_ &quot;￥&quot;* #,##0_ ;_ &quot;￥&quot;* \-#,##0_ ;_ &quot;￥&quot;* &quot;-&quot;_ ;_ @_ "/>
    <numFmt numFmtId="189" formatCode="_(* #,##0.00_);_(* \(#,##0.00\);_(* &quot;-&quot;??_);_(@_)"/>
    <numFmt numFmtId="190" formatCode="#,##0.0_);\(#,##0.0\)"/>
    <numFmt numFmtId="41" formatCode="_ * #,##0_ ;_ * \-#,##0_ ;_ * &quot;-&quot;_ ;_ @_ "/>
    <numFmt numFmtId="191" formatCode="0.000"/>
    <numFmt numFmtId="192" formatCode="\$#,##0.00;\(\$#,##0.00\)"/>
    <numFmt numFmtId="193" formatCode="&quot;$&quot;#,##0_);[Red]\(&quot;$&quot;#,##0\)"/>
    <numFmt numFmtId="194" formatCode="&quot;$&quot;#,##0.00_);[Red]\(&quot;$&quot;#,##0.00\)"/>
    <numFmt numFmtId="195" formatCode="_-&quot;$&quot;\ * #,##0_-;_-&quot;$&quot;\ * #,##0\-;_-&quot;$&quot;\ * &quot;-&quot;_-;_-@_-"/>
    <numFmt numFmtId="196" formatCode="\$#,##0;\(\$#,##0\)"/>
    <numFmt numFmtId="44" formatCode="_ &quot;￥&quot;* #,##0.00_ ;_ &quot;￥&quot;* \-#,##0.00_ ;_ &quot;￥&quot;* &quot;-&quot;??_ ;_ @_ "/>
    <numFmt numFmtId="197" formatCode="_-* #,##0_-;\-* #,##0_-;_-* &quot;-&quot;_-;_-@_-"/>
    <numFmt numFmtId="198" formatCode="&quot;$&quot;\ #,##0_-;[Red]&quot;$&quot;\ #,##0\-"/>
    <numFmt numFmtId="43" formatCode="_ * #,##0.00_ ;_ * \-#,##0.00_ ;_ * &quot;-&quot;??_ ;_ @_ "/>
    <numFmt numFmtId="199" formatCode="_(&quot;$&quot;* #,##0.00_);_(&quot;$&quot;* \(#,##0.00\);_(&quot;$&quot;* &quot;-&quot;??_);_(@_)"/>
    <numFmt numFmtId="200" formatCode="#,##0;\(#,##0\)"/>
  </numFmts>
  <fonts count="75">
    <font>
      <sz val="12"/>
      <name val="宋体"/>
      <charset val="134"/>
    </font>
    <font>
      <sz val="12"/>
      <name val="Times New Roman"/>
      <charset val="134"/>
    </font>
    <font>
      <b/>
      <sz val="14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11"/>
      <name val="Times New Roman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1"/>
      <name val="Times New Roman"/>
      <charset val="134"/>
    </font>
    <font>
      <sz val="10.5"/>
      <name val="宋体"/>
      <charset val="134"/>
    </font>
    <font>
      <sz val="10.5"/>
      <name val="新宋体"/>
      <charset val="134"/>
    </font>
    <font>
      <sz val="10.5"/>
      <name val="宋体"/>
      <charset val="134"/>
      <scheme val="minor"/>
    </font>
    <font>
      <b/>
      <sz val="10.5"/>
      <name val="新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.5"/>
      <color indexed="8"/>
      <name val="宋体"/>
      <charset val="134"/>
    </font>
    <font>
      <sz val="16"/>
      <name val="宋体"/>
      <charset val="134"/>
    </font>
    <font>
      <b/>
      <sz val="12"/>
      <name val="Times New Roman"/>
      <charset val="134"/>
    </font>
    <font>
      <b/>
      <sz val="10"/>
      <name val="宋体"/>
      <charset val="134"/>
    </font>
    <font>
      <sz val="16"/>
      <name val="黑体"/>
      <charset val="134"/>
    </font>
    <font>
      <sz val="14"/>
      <name val="黑体"/>
      <charset val="134"/>
    </font>
    <font>
      <sz val="10"/>
      <name val="Times New Roman"/>
      <charset val="134"/>
    </font>
    <font>
      <sz val="11"/>
      <name val="Calibri"/>
      <charset val="134"/>
    </font>
    <font>
      <sz val="11"/>
      <name val="方正书宋_GBK"/>
      <charset val="134"/>
    </font>
    <font>
      <sz val="11"/>
      <color indexed="52"/>
      <name val="宋体"/>
      <charset val="134"/>
    </font>
    <font>
      <b/>
      <sz val="13"/>
      <color indexed="56"/>
      <name val="宋体"/>
      <charset val="134"/>
    </font>
    <font>
      <sz val="11"/>
      <color indexed="9"/>
      <name val="宋体"/>
      <charset val="134"/>
    </font>
    <font>
      <sz val="10"/>
      <name val="MS Sans Serif"/>
      <charset val="0"/>
    </font>
    <font>
      <sz val="11"/>
      <color indexed="17"/>
      <name val="宋体"/>
      <charset val="134"/>
    </font>
    <font>
      <sz val="10"/>
      <name val="Helv"/>
      <charset val="0"/>
    </font>
    <font>
      <b/>
      <sz val="18"/>
      <color indexed="56"/>
      <name val="宋体"/>
      <charset val="134"/>
    </font>
    <font>
      <sz val="12"/>
      <color indexed="9"/>
      <name val="宋体"/>
      <charset val="134"/>
    </font>
    <font>
      <i/>
      <sz val="11"/>
      <color indexed="23"/>
      <name val="宋体"/>
      <charset val="134"/>
    </font>
    <font>
      <sz val="12"/>
      <color indexed="8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sz val="10"/>
      <name val="Arial"/>
      <charset val="0"/>
    </font>
    <font>
      <u/>
      <sz val="12"/>
      <color indexed="12"/>
      <name val="宋体"/>
      <charset val="134"/>
    </font>
    <font>
      <b/>
      <sz val="12"/>
      <name val="Arial"/>
      <charset val="0"/>
    </font>
    <font>
      <b/>
      <sz val="18"/>
      <color indexed="62"/>
      <name val="宋体"/>
      <charset val="134"/>
    </font>
    <font>
      <b/>
      <sz val="10"/>
      <name val="Tms Rmn"/>
      <charset val="0"/>
    </font>
    <font>
      <sz val="10"/>
      <name val="Geneva"/>
      <charset val="0"/>
    </font>
    <font>
      <b/>
      <sz val="11"/>
      <color indexed="52"/>
      <name val="宋体"/>
      <charset val="134"/>
    </font>
    <font>
      <sz val="10"/>
      <name val="Arial"/>
      <charset val="134"/>
    </font>
    <font>
      <sz val="12"/>
      <name val="Times New Roman"/>
      <charset val="0"/>
    </font>
    <font>
      <sz val="10"/>
      <name val="Times New Roman"/>
      <charset val="0"/>
    </font>
    <font>
      <sz val="11"/>
      <color indexed="20"/>
      <name val="宋体"/>
      <charset val="134"/>
    </font>
    <font>
      <sz val="11"/>
      <color theme="1"/>
      <name val="宋体"/>
      <charset val="134"/>
      <scheme val="minor"/>
    </font>
    <font>
      <sz val="7"/>
      <name val="Small Fonts"/>
      <charset val="0"/>
    </font>
    <font>
      <sz val="11"/>
      <color indexed="10"/>
      <name val="宋体"/>
      <charset val="134"/>
    </font>
    <font>
      <sz val="11"/>
      <color indexed="60"/>
      <name val="宋体"/>
      <charset val="134"/>
    </font>
    <font>
      <b/>
      <sz val="14"/>
      <name val="楷体"/>
      <charset val="134"/>
    </font>
    <font>
      <sz val="11"/>
      <color indexed="62"/>
      <name val="宋体"/>
      <charset val="134"/>
    </font>
    <font>
      <b/>
      <sz val="10"/>
      <name val="MS Sans Serif"/>
      <charset val="0"/>
    </font>
    <font>
      <b/>
      <sz val="12"/>
      <color indexed="8"/>
      <name val="宋体"/>
      <charset val="134"/>
    </font>
    <font>
      <b/>
      <sz val="15"/>
      <color indexed="56"/>
      <name val="宋体"/>
      <charset val="134"/>
    </font>
    <font>
      <sz val="10"/>
      <name val="楷体"/>
      <charset val="134"/>
    </font>
    <font>
      <sz val="10"/>
      <color indexed="8"/>
      <name val="MS Sans Serif"/>
      <charset val="0"/>
    </font>
    <font>
      <i/>
      <sz val="10"/>
      <name val="MS Sans Serif"/>
      <charset val="0"/>
    </font>
    <font>
      <sz val="8"/>
      <name val="Arial"/>
      <charset val="0"/>
    </font>
    <font>
      <sz val="8"/>
      <name val="Times New Roman"/>
      <charset val="0"/>
    </font>
    <font>
      <b/>
      <sz val="11"/>
      <color indexed="63"/>
      <name val="宋体"/>
      <charset val="134"/>
    </font>
    <font>
      <b/>
      <sz val="9"/>
      <name val="Arial"/>
      <charset val="0"/>
    </font>
    <font>
      <sz val="12"/>
      <color indexed="9"/>
      <name val="Helv"/>
      <charset val="0"/>
    </font>
    <font>
      <sz val="12"/>
      <name val="Helv"/>
      <charset val="0"/>
    </font>
    <font>
      <b/>
      <sz val="10"/>
      <name val="Arial"/>
      <charset val="0"/>
    </font>
    <font>
      <u/>
      <sz val="12"/>
      <color indexed="36"/>
      <name val="宋体"/>
      <charset val="134"/>
    </font>
    <font>
      <b/>
      <sz val="18"/>
      <color indexed="56"/>
      <name val="黑体"/>
      <charset val="134"/>
    </font>
    <font>
      <b/>
      <sz val="11"/>
      <color indexed="56"/>
      <name val="宋体"/>
      <charset val="134"/>
    </font>
    <font>
      <sz val="12"/>
      <color indexed="17"/>
      <name val="宋体"/>
      <charset val="134"/>
    </font>
    <font>
      <sz val="12"/>
      <color indexed="16"/>
      <name val="宋体"/>
      <charset val="134"/>
    </font>
    <font>
      <vertAlign val="superscript"/>
      <sz val="10.5"/>
      <name val="新宋体"/>
      <charset val="134"/>
    </font>
    <font>
      <vertAlign val="superscript"/>
      <sz val="10.5"/>
      <name val="宋体"/>
      <charset val="134"/>
    </font>
    <font>
      <vertAlign val="subscript"/>
      <sz val="10.5"/>
      <name val="宋体"/>
      <charset val="134"/>
    </font>
  </fonts>
  <fills count="5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8" tint="0.399914548173467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2"/>
        <bgColor indexed="52"/>
      </patternFill>
    </fill>
    <fill>
      <patternFill patternType="solid">
        <fgColor indexed="27"/>
        <bgColor indexed="27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gray06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31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25"/>
        <bgColor indexed="25"/>
      </patternFill>
    </fill>
    <fill>
      <patternFill patternType="solid">
        <fgColor indexed="44"/>
        <bgColor indexed="4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47"/>
      </patternFill>
    </fill>
    <fill>
      <patternFill patternType="mediumGray">
        <fgColor indexed="22"/>
      </patternFill>
    </fill>
    <fill>
      <patternFill patternType="solid">
        <fgColor indexed="12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lightUp">
        <fgColor indexed="9"/>
        <bgColor indexed="29"/>
      </patternFill>
    </fill>
    <fill>
      <patternFill patternType="solid">
        <fgColor indexed="1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5"/>
        <bgColor indexed="55"/>
      </patternFill>
    </fill>
    <fill>
      <patternFill patternType="lightUp">
        <fgColor indexed="9"/>
        <bgColor indexed="55"/>
      </patternFill>
    </fill>
    <fill>
      <patternFill patternType="solid">
        <fgColor indexed="45"/>
        <bgColor indexed="45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/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/>
      <right/>
      <top/>
      <bottom style="thick">
        <color indexed="4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medium">
        <color indexed="13"/>
      </bottom>
      <diagonal/>
    </border>
  </borders>
  <cellStyleXfs count="402">
    <xf numFmtId="0" fontId="0" fillId="0" borderId="0"/>
    <xf numFmtId="189" fontId="37" fillId="0" borderId="0" applyFont="0" applyFill="0" applyBorder="0" applyAlignment="0" applyProtection="0"/>
    <xf numFmtId="0" fontId="0" fillId="0" borderId="0"/>
    <xf numFmtId="0" fontId="0" fillId="0" borderId="0">
      <alignment vertical="center"/>
    </xf>
    <xf numFmtId="0" fontId="0" fillId="0" borderId="0"/>
    <xf numFmtId="0" fontId="71" fillId="51" borderId="0" applyNumberFormat="0" applyBorder="0" applyAlignment="0" applyProtection="0"/>
    <xf numFmtId="0" fontId="0" fillId="0" borderId="0">
      <alignment vertical="center"/>
    </xf>
    <xf numFmtId="0" fontId="36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40" borderId="0" applyNumberFormat="0" applyBorder="0" applyAlignment="0" applyProtection="0"/>
    <xf numFmtId="0" fontId="43" fillId="22" borderId="36" applyNumberFormat="0" applyAlignment="0" applyProtection="0">
      <alignment vertical="center"/>
    </xf>
    <xf numFmtId="0" fontId="45" fillId="0" borderId="0"/>
    <xf numFmtId="0" fontId="33" fillId="40" borderId="0" applyNumberFormat="0" applyBorder="0" applyAlignment="0" applyProtection="0"/>
    <xf numFmtId="0" fontId="29" fillId="0" borderId="0"/>
    <xf numFmtId="0" fontId="63" fillId="0" borderId="0" applyNumberFormat="0" applyFill="0" applyBorder="0" applyAlignment="0" applyProtection="0"/>
    <xf numFmtId="0" fontId="36" fillId="4" borderId="0" applyNumberFormat="0" applyBorder="0" applyAlignment="0" applyProtection="0">
      <alignment vertical="center"/>
    </xf>
    <xf numFmtId="1" fontId="37" fillId="0" borderId="15" applyFill="0" applyProtection="0">
      <alignment horizontal="center"/>
    </xf>
    <xf numFmtId="0" fontId="0" fillId="0" borderId="0"/>
    <xf numFmtId="0" fontId="29" fillId="0" borderId="0"/>
    <xf numFmtId="0" fontId="47" fillId="26" borderId="0" applyNumberFormat="0" applyBorder="0" applyAlignment="0" applyProtection="0">
      <alignment vertical="center"/>
    </xf>
    <xf numFmtId="0" fontId="0" fillId="0" borderId="0"/>
    <xf numFmtId="0" fontId="36" fillId="26" borderId="0" applyNumberFormat="0" applyBorder="0" applyAlignment="0" applyProtection="0">
      <alignment vertical="center"/>
    </xf>
    <xf numFmtId="0" fontId="42" fillId="0" borderId="0"/>
    <xf numFmtId="0" fontId="0" fillId="0" borderId="0"/>
    <xf numFmtId="0" fontId="36" fillId="32" borderId="0" applyNumberFormat="0" applyBorder="0" applyAlignment="0" applyProtection="0">
      <alignment vertical="center"/>
    </xf>
    <xf numFmtId="0" fontId="29" fillId="0" borderId="0"/>
    <xf numFmtId="0" fontId="31" fillId="15" borderId="0" applyNumberFormat="0" applyBorder="0" applyAlignment="0" applyProtection="0"/>
    <xf numFmtId="0" fontId="61" fillId="0" borderId="0">
      <alignment horizontal="center" wrapText="1"/>
      <protection locked="0"/>
    </xf>
    <xf numFmtId="0" fontId="1" fillId="0" borderId="0"/>
    <xf numFmtId="180" fontId="37" fillId="0" borderId="0" applyFont="0" applyFill="0" applyBorder="0" applyAlignment="0" applyProtection="0"/>
    <xf numFmtId="0" fontId="33" fillId="29" borderId="0" applyNumberFormat="0" applyBorder="0" applyAlignment="0" applyProtection="0"/>
    <xf numFmtId="0" fontId="0" fillId="0" borderId="0"/>
    <xf numFmtId="0" fontId="0" fillId="0" borderId="0"/>
    <xf numFmtId="0" fontId="36" fillId="4" borderId="0" applyNumberFormat="0" applyBorder="0" applyAlignment="0" applyProtection="0">
      <alignment vertical="center"/>
    </xf>
    <xf numFmtId="0" fontId="33" fillId="29" borderId="0" applyNumberFormat="0" applyBorder="0" applyAlignment="0" applyProtection="0"/>
    <xf numFmtId="9" fontId="0" fillId="0" borderId="0" applyFont="0" applyFill="0" applyBorder="0" applyAlignment="0" applyProtection="0"/>
    <xf numFmtId="0" fontId="0" fillId="0" borderId="0"/>
    <xf numFmtId="0" fontId="0" fillId="0" borderId="0"/>
    <xf numFmtId="0" fontId="44" fillId="0" borderId="0"/>
    <xf numFmtId="0" fontId="0" fillId="0" borderId="0"/>
    <xf numFmtId="0" fontId="32" fillId="0" borderId="0" applyNumberFormat="0" applyFill="0" applyBorder="0" applyAlignment="0" applyProtection="0">
      <alignment vertical="center"/>
    </xf>
    <xf numFmtId="0" fontId="42" fillId="0" borderId="0"/>
    <xf numFmtId="0" fontId="26" fillId="31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4" fillId="14" borderId="33" applyNumberFormat="0" applyAlignment="0" applyProtection="0">
      <alignment vertical="center"/>
    </xf>
    <xf numFmtId="0" fontId="42" fillId="0" borderId="0"/>
    <xf numFmtId="0" fontId="62" fillId="22" borderId="42" applyNumberFormat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6" fillId="4" borderId="0" applyNumberFormat="0" applyBorder="0" applyAlignment="0" applyProtection="0">
      <alignment vertical="center"/>
    </xf>
    <xf numFmtId="0" fontId="44" fillId="0" borderId="0"/>
    <xf numFmtId="0" fontId="29" fillId="0" borderId="0"/>
    <xf numFmtId="0" fontId="0" fillId="0" borderId="0"/>
    <xf numFmtId="0" fontId="36" fillId="2" borderId="0" applyNumberFormat="0" applyBorder="0" applyAlignment="0" applyProtection="0">
      <alignment vertical="center"/>
    </xf>
    <xf numFmtId="185" fontId="37" fillId="0" borderId="0" applyFont="0" applyFill="0" applyBorder="0" applyAlignment="0" applyProtection="0"/>
    <xf numFmtId="0" fontId="45" fillId="0" borderId="0"/>
    <xf numFmtId="0" fontId="34" fillId="14" borderId="33" applyNumberFormat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43" fillId="22" borderId="36" applyNumberFormat="0" applyAlignment="0" applyProtection="0">
      <alignment vertical="center"/>
    </xf>
    <xf numFmtId="0" fontId="29" fillId="0" borderId="0"/>
    <xf numFmtId="0" fontId="0" fillId="0" borderId="0"/>
    <xf numFmtId="0" fontId="26" fillId="47" borderId="0" applyNumberFormat="0" applyBorder="0" applyAlignment="0" applyProtection="0">
      <alignment vertical="center"/>
    </xf>
    <xf numFmtId="0" fontId="0" fillId="0" borderId="0"/>
    <xf numFmtId="0" fontId="45" fillId="0" borderId="0"/>
    <xf numFmtId="0" fontId="37" fillId="0" borderId="0"/>
    <xf numFmtId="0" fontId="0" fillId="0" borderId="0"/>
    <xf numFmtId="0" fontId="0" fillId="0" borderId="0"/>
    <xf numFmtId="0" fontId="0" fillId="0" borderId="0"/>
    <xf numFmtId="0" fontId="45" fillId="0" borderId="0"/>
    <xf numFmtId="49" fontId="37" fillId="0" borderId="0" applyFont="0" applyFill="0" applyBorder="0" applyAlignment="0" applyProtection="0"/>
    <xf numFmtId="0" fontId="0" fillId="0" borderId="0"/>
    <xf numFmtId="0" fontId="37" fillId="0" borderId="0"/>
    <xf numFmtId="0" fontId="45" fillId="0" borderId="0"/>
    <xf numFmtId="0" fontId="45" fillId="0" borderId="0"/>
    <xf numFmtId="0" fontId="31" fillId="49" borderId="0" applyNumberFormat="0" applyBorder="0" applyAlignment="0" applyProtection="0"/>
    <xf numFmtId="0" fontId="45" fillId="0" borderId="0"/>
    <xf numFmtId="0" fontId="36" fillId="0" borderId="0">
      <alignment vertical="center"/>
    </xf>
    <xf numFmtId="0" fontId="36" fillId="27" borderId="0" applyNumberFormat="0" applyBorder="0" applyAlignment="0" applyProtection="0">
      <alignment vertical="center"/>
    </xf>
    <xf numFmtId="0" fontId="31" fillId="35" borderId="0" applyNumberFormat="0" applyBorder="0" applyAlignment="0" applyProtection="0"/>
    <xf numFmtId="0" fontId="0" fillId="0" borderId="0">
      <alignment vertical="center"/>
    </xf>
    <xf numFmtId="43" fontId="37" fillId="0" borderId="0" applyFont="0" applyFill="0" applyBorder="0" applyAlignment="0" applyProtection="0"/>
    <xf numFmtId="0" fontId="0" fillId="0" borderId="0">
      <alignment vertical="center"/>
    </xf>
    <xf numFmtId="40" fontId="27" fillId="0" borderId="0" applyFont="0" applyFill="0" applyBorder="0" applyAlignment="0" applyProtection="0"/>
    <xf numFmtId="0" fontId="43" fillId="22" borderId="36" applyNumberFormat="0" applyAlignment="0" applyProtection="0">
      <alignment vertical="center"/>
    </xf>
    <xf numFmtId="0" fontId="0" fillId="0" borderId="0">
      <alignment vertical="center"/>
    </xf>
    <xf numFmtId="0" fontId="42" fillId="0" borderId="0"/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33" fillId="13" borderId="0" applyNumberFormat="0" applyBorder="0" applyAlignment="0" applyProtection="0"/>
    <xf numFmtId="0" fontId="0" fillId="0" borderId="0"/>
    <xf numFmtId="0" fontId="62" fillId="22" borderId="42" applyNumberFormat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41" fillId="21" borderId="35">
      <protection locked="0"/>
    </xf>
    <xf numFmtId="0" fontId="36" fillId="4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36" fillId="36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42" fillId="0" borderId="0"/>
    <xf numFmtId="0" fontId="0" fillId="0" borderId="0"/>
    <xf numFmtId="0" fontId="0" fillId="0" borderId="0"/>
    <xf numFmtId="0" fontId="67" fillId="0" borderId="0" applyNumberFormat="0" applyFill="0" applyBorder="0" applyAlignment="0" applyProtection="0">
      <alignment vertical="top"/>
      <protection locked="0"/>
    </xf>
    <xf numFmtId="187" fontId="37" fillId="0" borderId="15" applyFill="0" applyProtection="0">
      <alignment horizontal="right"/>
    </xf>
    <xf numFmtId="0" fontId="36" fillId="0" borderId="0">
      <alignment vertical="center"/>
    </xf>
    <xf numFmtId="0" fontId="26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34" borderId="0" applyNumberFormat="0" applyBorder="0" applyAlignment="0" applyProtection="0"/>
    <xf numFmtId="0" fontId="26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36" fillId="0" borderId="0">
      <alignment vertical="center"/>
    </xf>
    <xf numFmtId="0" fontId="29" fillId="0" borderId="0">
      <protection locked="0"/>
    </xf>
    <xf numFmtId="0" fontId="37" fillId="0" borderId="14" applyNumberFormat="0" applyFill="0" applyProtection="0">
      <alignment horizontal="left"/>
    </xf>
    <xf numFmtId="0" fontId="0" fillId="0" borderId="0"/>
    <xf numFmtId="0" fontId="36" fillId="4" borderId="0" applyNumberFormat="0" applyBorder="0" applyAlignment="0" applyProtection="0">
      <alignment vertical="center"/>
    </xf>
    <xf numFmtId="0" fontId="24" fillId="0" borderId="31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31" fillId="49" borderId="0" applyNumberFormat="0" applyBorder="0" applyAlignment="0" applyProtection="0"/>
    <xf numFmtId="0" fontId="0" fillId="0" borderId="0">
      <alignment vertical="center"/>
    </xf>
    <xf numFmtId="0" fontId="37" fillId="0" borderId="0" applyFont="0" applyFill="0" applyBorder="0" applyAlignment="0" applyProtection="0"/>
    <xf numFmtId="41" fontId="37" fillId="0" borderId="0" applyFont="0" applyFill="0" applyBorder="0" applyAlignment="0" applyProtection="0"/>
    <xf numFmtId="0" fontId="37" fillId="0" borderId="0"/>
    <xf numFmtId="0" fontId="45" fillId="0" borderId="0"/>
    <xf numFmtId="9" fontId="0" fillId="0" borderId="0" applyFont="0" applyFill="0" applyBorder="0" applyAlignment="0" applyProtection="0"/>
    <xf numFmtId="0" fontId="26" fillId="3" borderId="0" applyNumberFormat="0" applyBorder="0" applyAlignment="0" applyProtection="0">
      <alignment vertical="center"/>
    </xf>
    <xf numFmtId="0" fontId="33" fillId="41" borderId="0" applyNumberFormat="0" applyBorder="0" applyAlignment="0" applyProtection="0"/>
    <xf numFmtId="0" fontId="26" fillId="17" borderId="0" applyNumberFormat="0" applyBorder="0" applyAlignment="0" applyProtection="0">
      <alignment vertical="center"/>
    </xf>
    <xf numFmtId="0" fontId="42" fillId="0" borderId="0"/>
    <xf numFmtId="0" fontId="33" fillId="37" borderId="0" applyNumberFormat="0" applyBorder="0" applyAlignment="0" applyProtection="0"/>
    <xf numFmtId="0" fontId="70" fillId="41" borderId="0" applyNumberFormat="0" applyBorder="0" applyAlignment="0" applyProtection="0"/>
    <xf numFmtId="0" fontId="31" fillId="33" borderId="0" applyNumberFormat="0" applyBorder="0" applyAlignment="0" applyProtection="0"/>
    <xf numFmtId="0" fontId="0" fillId="0" borderId="0">
      <alignment vertical="center"/>
    </xf>
    <xf numFmtId="0" fontId="36" fillId="45" borderId="0" applyNumberFormat="0" applyBorder="0" applyAlignment="0" applyProtection="0">
      <alignment vertical="center"/>
    </xf>
    <xf numFmtId="0" fontId="55" fillId="50" borderId="0" applyNumberFormat="0" applyBorder="0" applyAlignment="0" applyProtection="0"/>
    <xf numFmtId="0" fontId="26" fillId="17" borderId="0" applyNumberFormat="0" applyBorder="0" applyAlignment="0" applyProtection="0">
      <alignment vertical="center"/>
    </xf>
    <xf numFmtId="0" fontId="0" fillId="0" borderId="0"/>
    <xf numFmtId="199" fontId="37" fillId="0" borderId="0" applyFont="0" applyFill="0" applyBorder="0" applyAlignment="0" applyProtection="0"/>
    <xf numFmtId="0" fontId="31" fillId="42" borderId="0" applyNumberFormat="0" applyBorder="0" applyAlignment="0" applyProtection="0"/>
    <xf numFmtId="0" fontId="26" fillId="9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3" fillId="29" borderId="0" applyNumberFormat="0" applyBorder="0" applyAlignment="0" applyProtection="0"/>
    <xf numFmtId="0" fontId="0" fillId="0" borderId="0">
      <alignment vertical="center"/>
    </xf>
    <xf numFmtId="0" fontId="26" fillId="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0" fillId="0" borderId="0" applyNumberFormat="0" applyFont="0" applyFill="0" applyBorder="0" applyAlignment="0" applyProtection="0">
      <alignment vertical="center"/>
    </xf>
    <xf numFmtId="0" fontId="0" fillId="0" borderId="0"/>
    <xf numFmtId="0" fontId="54" fillId="0" borderId="0" applyNumberFormat="0" applyFill="0" applyBorder="0" applyAlignment="0" applyProtection="0"/>
    <xf numFmtId="0" fontId="0" fillId="0" borderId="0"/>
    <xf numFmtId="0" fontId="42" fillId="0" borderId="0"/>
    <xf numFmtId="0" fontId="53" fillId="4" borderId="36" applyNumberFormat="0" applyAlignment="0" applyProtection="0">
      <alignment vertical="center"/>
    </xf>
    <xf numFmtId="0" fontId="37" fillId="0" borderId="0"/>
    <xf numFmtId="0" fontId="0" fillId="0" borderId="0"/>
    <xf numFmtId="197" fontId="37" fillId="0" borderId="0" applyFont="0" applyFill="0" applyBorder="0" applyAlignment="0" applyProtection="0"/>
    <xf numFmtId="192" fontId="46" fillId="0" borderId="0"/>
    <xf numFmtId="0" fontId="28" fillId="10" borderId="0" applyNumberFormat="0" applyBorder="0" applyAlignment="0" applyProtection="0">
      <alignment vertical="center"/>
    </xf>
    <xf numFmtId="0" fontId="0" fillId="0" borderId="0"/>
    <xf numFmtId="15" fontId="27" fillId="0" borderId="0"/>
    <xf numFmtId="0" fontId="0" fillId="0" borderId="0"/>
    <xf numFmtId="0" fontId="68" fillId="0" borderId="0" applyNumberFormat="0" applyFill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37" fillId="0" borderId="0"/>
    <xf numFmtId="0" fontId="26" fillId="20" borderId="0" applyNumberFormat="0" applyBorder="0" applyAlignment="0" applyProtection="0">
      <alignment vertical="center"/>
    </xf>
    <xf numFmtId="0" fontId="46" fillId="0" borderId="0"/>
    <xf numFmtId="0" fontId="47" fillId="26" borderId="0" applyNumberFormat="0" applyBorder="0" applyAlignment="0" applyProtection="0">
      <alignment vertical="center"/>
    </xf>
    <xf numFmtId="0" fontId="0" fillId="0" borderId="0"/>
    <xf numFmtId="0" fontId="55" fillId="43" borderId="0" applyNumberFormat="0" applyBorder="0" applyAlignment="0" applyProtection="0"/>
    <xf numFmtId="0" fontId="39" fillId="0" borderId="44" applyNumberFormat="0" applyAlignment="0" applyProtection="0">
      <alignment horizontal="left" vertical="center"/>
    </xf>
    <xf numFmtId="10" fontId="60" fillId="32" borderId="1" applyNumberFormat="0" applyBorder="0" applyAlignment="0" applyProtection="0"/>
    <xf numFmtId="0" fontId="33" fillId="40" borderId="0" applyNumberFormat="0" applyBorder="0" applyAlignment="0" applyProtection="0"/>
    <xf numFmtId="190" fontId="65" fillId="44" borderId="0"/>
    <xf numFmtId="0" fontId="0" fillId="0" borderId="0">
      <alignment vertical="center"/>
    </xf>
    <xf numFmtId="0" fontId="0" fillId="0" borderId="0"/>
    <xf numFmtId="0" fontId="0" fillId="0" borderId="0"/>
    <xf numFmtId="9" fontId="29" fillId="0" borderId="0" applyFont="0" applyFill="0" applyBorder="0" applyAlignment="0" applyProtection="0"/>
    <xf numFmtId="0" fontId="0" fillId="0" borderId="0">
      <alignment vertical="center"/>
    </xf>
    <xf numFmtId="0" fontId="26" fillId="28" borderId="0" applyNumberFormat="0" applyBorder="0" applyAlignment="0" applyProtection="0">
      <alignment vertical="center"/>
    </xf>
    <xf numFmtId="190" fontId="64" fillId="39" borderId="0"/>
    <xf numFmtId="0" fontId="51" fillId="2" borderId="0" applyNumberFormat="0" applyBorder="0" applyAlignment="0" applyProtection="0">
      <alignment vertical="center"/>
    </xf>
    <xf numFmtId="0" fontId="57" fillId="0" borderId="15" applyNumberFormat="0" applyFill="0" applyProtection="0">
      <alignment horizontal="left"/>
    </xf>
    <xf numFmtId="188" fontId="3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36" fillId="32" borderId="0" applyNumberFormat="0" applyBorder="0" applyAlignment="0" applyProtection="0">
      <alignment vertical="center"/>
    </xf>
    <xf numFmtId="0" fontId="0" fillId="0" borderId="0"/>
    <xf numFmtId="0" fontId="28" fillId="10" borderId="0" applyNumberFormat="0" applyBorder="0" applyAlignment="0" applyProtection="0">
      <alignment vertical="center"/>
    </xf>
    <xf numFmtId="0" fontId="0" fillId="0" borderId="0"/>
    <xf numFmtId="0" fontId="26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35" borderId="0" applyNumberFormat="0" applyBorder="0" applyAlignment="0" applyProtection="0"/>
    <xf numFmtId="0" fontId="45" fillId="0" borderId="0"/>
    <xf numFmtId="195" fontId="37" fillId="0" borderId="0" applyFont="0" applyFill="0" applyBorder="0" applyAlignment="0" applyProtection="0"/>
    <xf numFmtId="194" fontId="27" fillId="0" borderId="0" applyFont="0" applyFill="0" applyBorder="0" applyAlignment="0" applyProtection="0"/>
    <xf numFmtId="0" fontId="47" fillId="26" borderId="0" applyNumberFormat="0" applyBorder="0" applyAlignment="0" applyProtection="0">
      <alignment vertical="center"/>
    </xf>
    <xf numFmtId="0" fontId="0" fillId="0" borderId="0"/>
    <xf numFmtId="184" fontId="37" fillId="0" borderId="0" applyFont="0" applyFill="0" applyProtection="0"/>
    <xf numFmtId="0" fontId="0" fillId="0" borderId="0">
      <alignment vertical="center"/>
    </xf>
    <xf numFmtId="0" fontId="25" fillId="0" borderId="38" applyNumberFormat="0" applyFill="0" applyAlignment="0" applyProtection="0">
      <alignment vertical="center"/>
    </xf>
    <xf numFmtId="0" fontId="27" fillId="38" borderId="0" applyNumberFormat="0" applyFont="0" applyBorder="0" applyAlignment="0" applyProtection="0"/>
    <xf numFmtId="0" fontId="56" fillId="0" borderId="45" applyNumberFormat="0" applyFill="0" applyAlignment="0" applyProtection="0">
      <alignment vertical="center"/>
    </xf>
    <xf numFmtId="0" fontId="0" fillId="0" borderId="0">
      <alignment vertical="center"/>
    </xf>
    <xf numFmtId="0" fontId="54" fillId="0" borderId="0" applyNumberFormat="0" applyFill="0" applyBorder="0" applyAlignment="0" applyProtection="0"/>
    <xf numFmtId="0" fontId="42" fillId="0" borderId="0"/>
    <xf numFmtId="0" fontId="59" fillId="0" borderId="0" applyNumberFormat="0" applyFill="0" applyBorder="0" applyAlignment="0" applyProtection="0"/>
    <xf numFmtId="0" fontId="26" fillId="25" borderId="0" applyNumberFormat="0" applyBorder="0" applyAlignment="0" applyProtection="0">
      <alignment vertical="center"/>
    </xf>
    <xf numFmtId="0" fontId="58" fillId="0" borderId="0"/>
    <xf numFmtId="0" fontId="0" fillId="0" borderId="0"/>
    <xf numFmtId="0" fontId="26" fillId="16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6" fillId="28" borderId="0" applyNumberFormat="0" applyBorder="0" applyAlignment="0" applyProtection="0">
      <alignment vertical="center"/>
    </xf>
    <xf numFmtId="0" fontId="57" fillId="0" borderId="15" applyNumberFormat="0" applyFill="0" applyProtection="0">
      <alignment horizontal="center"/>
    </xf>
    <xf numFmtId="182" fontId="37" fillId="0" borderId="0" applyFont="0" applyFill="0" applyBorder="0" applyAlignment="0" applyProtection="0"/>
    <xf numFmtId="0" fontId="37" fillId="0" borderId="14" applyNumberFormat="0" applyFill="0" applyProtection="0">
      <alignment horizontal="right"/>
    </xf>
    <xf numFmtId="0" fontId="27" fillId="0" borderId="0" applyNumberFormat="0" applyFont="0" applyFill="0" applyBorder="0" applyAlignment="0" applyProtection="0">
      <alignment horizontal="left"/>
    </xf>
    <xf numFmtId="0" fontId="0" fillId="0" borderId="0"/>
    <xf numFmtId="0" fontId="0" fillId="0" borderId="0"/>
    <xf numFmtId="0" fontId="36" fillId="28" borderId="0" applyNumberFormat="0" applyBorder="0" applyAlignment="0" applyProtection="0">
      <alignment vertical="center"/>
    </xf>
    <xf numFmtId="0" fontId="0" fillId="0" borderId="0"/>
    <xf numFmtId="0" fontId="36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54" fillId="0" borderId="41">
      <alignment horizontal="center"/>
    </xf>
    <xf numFmtId="0" fontId="0" fillId="0" borderId="0"/>
    <xf numFmtId="0" fontId="69" fillId="0" borderId="0" applyNumberFormat="0" applyFill="0" applyBorder="0" applyAlignment="0" applyProtection="0">
      <alignment vertical="center"/>
    </xf>
    <xf numFmtId="0" fontId="0" fillId="0" borderId="0"/>
    <xf numFmtId="0" fontId="40" fillId="0" borderId="0" applyNumberFormat="0" applyFill="0" applyBorder="0" applyAlignment="0" applyProtection="0">
      <alignment vertical="center"/>
    </xf>
    <xf numFmtId="0" fontId="29" fillId="0" borderId="0"/>
    <xf numFmtId="0" fontId="45" fillId="0" borderId="0"/>
    <xf numFmtId="0" fontId="47" fillId="26" borderId="0" applyNumberFormat="0" applyBorder="0" applyAlignment="0" applyProtection="0">
      <alignment vertical="center"/>
    </xf>
    <xf numFmtId="0" fontId="47" fillId="26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36" fillId="0" borderId="0">
      <alignment vertical="center"/>
    </xf>
    <xf numFmtId="0" fontId="0" fillId="0" borderId="0"/>
    <xf numFmtId="0" fontId="0" fillId="0" borderId="0"/>
    <xf numFmtId="0" fontId="31" fillId="33" borderId="0" applyNumberFormat="0" applyBorder="0" applyAlignment="0" applyProtection="0"/>
    <xf numFmtId="0" fontId="26" fillId="48" borderId="0" applyNumberFormat="0" applyBorder="0" applyAlignment="0" applyProtection="0">
      <alignment vertical="center"/>
    </xf>
    <xf numFmtId="0" fontId="0" fillId="0" borderId="0">
      <alignment vertical="center"/>
    </xf>
    <xf numFmtId="44" fontId="0" fillId="0" borderId="0" applyFont="0" applyFill="0" applyBorder="0" applyAlignment="0" applyProtection="0"/>
    <xf numFmtId="0" fontId="0" fillId="32" borderId="39" applyNumberFormat="0" applyFont="0" applyAlignment="0" applyProtection="0">
      <alignment vertical="center"/>
    </xf>
    <xf numFmtId="0" fontId="31" fillId="15" borderId="0" applyNumberFormat="0" applyBorder="0" applyAlignment="0" applyProtection="0"/>
    <xf numFmtId="0" fontId="0" fillId="0" borderId="0">
      <alignment vertical="center"/>
    </xf>
    <xf numFmtId="0" fontId="26" fillId="2" borderId="0" applyNumberFormat="0" applyBorder="0" applyAlignment="0" applyProtection="0">
      <alignment vertical="center"/>
    </xf>
    <xf numFmtId="0" fontId="0" fillId="0" borderId="0"/>
    <xf numFmtId="0" fontId="47" fillId="26" borderId="0" applyNumberFormat="0" applyBorder="0" applyAlignment="0" applyProtection="0">
      <alignment vertical="center"/>
    </xf>
    <xf numFmtId="0" fontId="0" fillId="0" borderId="0">
      <alignment vertical="center"/>
    </xf>
    <xf numFmtId="0" fontId="36" fillId="0" borderId="0">
      <alignment vertical="center"/>
    </xf>
    <xf numFmtId="0" fontId="26" fillId="25" borderId="0" applyNumberFormat="0" applyBorder="0" applyAlignment="0" applyProtection="0">
      <alignment vertical="center"/>
    </xf>
    <xf numFmtId="0" fontId="36" fillId="0" borderId="0">
      <alignment vertical="center"/>
    </xf>
    <xf numFmtId="0" fontId="0" fillId="0" borderId="0"/>
    <xf numFmtId="0" fontId="0" fillId="0" borderId="0"/>
    <xf numFmtId="0" fontId="36" fillId="0" borderId="0">
      <alignment vertical="center"/>
    </xf>
    <xf numFmtId="0" fontId="0" fillId="0" borderId="0"/>
    <xf numFmtId="0" fontId="26" fillId="22" borderId="0" applyNumberFormat="0" applyBorder="0" applyAlignment="0" applyProtection="0">
      <alignment vertical="center"/>
    </xf>
    <xf numFmtId="0" fontId="33" fillId="15" borderId="0" applyNumberFormat="0" applyBorder="0" applyAlignment="0" applyProtection="0"/>
    <xf numFmtId="0" fontId="28" fillId="10" borderId="0" applyNumberFormat="0" applyBorder="0" applyAlignment="0" applyProtection="0">
      <alignment vertical="center"/>
    </xf>
    <xf numFmtId="195" fontId="37" fillId="0" borderId="0" applyFont="0" applyFill="0" applyBorder="0" applyAlignment="0" applyProtection="0"/>
    <xf numFmtId="0" fontId="36" fillId="45" borderId="0" applyNumberFormat="0" applyBorder="0" applyAlignment="0" applyProtection="0">
      <alignment vertical="center"/>
    </xf>
    <xf numFmtId="0" fontId="0" fillId="0" borderId="0"/>
    <xf numFmtId="15" fontId="27" fillId="0" borderId="0" applyFont="0" applyFill="0" applyBorder="0" applyAlignment="0" applyProtection="0"/>
    <xf numFmtId="0" fontId="0" fillId="32" borderId="39" applyNumberFormat="0" applyFont="0" applyAlignment="0" applyProtection="0">
      <alignment vertical="center"/>
    </xf>
    <xf numFmtId="0" fontId="0" fillId="0" borderId="0">
      <alignment vertical="center"/>
    </xf>
    <xf numFmtId="0" fontId="36" fillId="4" borderId="0" applyNumberFormat="0" applyBorder="0" applyAlignment="0" applyProtection="0">
      <alignment vertical="center"/>
    </xf>
    <xf numFmtId="0" fontId="37" fillId="0" borderId="0"/>
    <xf numFmtId="0" fontId="47" fillId="36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38" fontId="60" fillId="22" borderId="0" applyNumberFormat="0" applyBorder="0" applyAlignment="0" applyProtection="0"/>
    <xf numFmtId="0" fontId="26" fillId="19" borderId="0" applyNumberFormat="0" applyBorder="0" applyAlignment="0" applyProtection="0">
      <alignment vertical="center"/>
    </xf>
    <xf numFmtId="0" fontId="0" fillId="0" borderId="0"/>
    <xf numFmtId="0" fontId="28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8" fillId="10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36" fillId="10" borderId="0" applyNumberFormat="0" applyBorder="0" applyAlignment="0" applyProtection="0">
      <alignment vertical="center"/>
    </xf>
    <xf numFmtId="0" fontId="36" fillId="0" borderId="0">
      <alignment vertical="center"/>
    </xf>
    <xf numFmtId="0" fontId="42" fillId="0" borderId="0"/>
    <xf numFmtId="0" fontId="37" fillId="0" borderId="0"/>
    <xf numFmtId="0" fontId="26" fillId="23" borderId="0" applyNumberFormat="0" applyBorder="0" applyAlignment="0" applyProtection="0">
      <alignment vertical="center"/>
    </xf>
    <xf numFmtId="195" fontId="37" fillId="0" borderId="0" applyFont="0" applyFill="0" applyBorder="0" applyAlignment="0" applyProtection="0"/>
    <xf numFmtId="0" fontId="0" fillId="0" borderId="0">
      <alignment vertical="center"/>
    </xf>
    <xf numFmtId="200" fontId="46" fillId="0" borderId="0"/>
    <xf numFmtId="0" fontId="33" fillId="29" borderId="0" applyNumberFormat="0" applyBorder="0" applyAlignment="0" applyProtection="0"/>
    <xf numFmtId="0" fontId="26" fillId="20" borderId="0" applyNumberFormat="0" applyBorder="0" applyAlignment="0" applyProtection="0">
      <alignment vertical="center"/>
    </xf>
    <xf numFmtId="0" fontId="41" fillId="21" borderId="35">
      <protection locked="0"/>
    </xf>
    <xf numFmtId="0" fontId="0" fillId="0" borderId="0"/>
    <xf numFmtId="0" fontId="13" fillId="0" borderId="0"/>
    <xf numFmtId="0" fontId="36" fillId="27" borderId="0" applyNumberFormat="0" applyBorder="0" applyAlignment="0" applyProtection="0">
      <alignment vertical="center"/>
    </xf>
    <xf numFmtId="0" fontId="0" fillId="0" borderId="0"/>
    <xf numFmtId="0" fontId="0" fillId="32" borderId="39" applyNumberFormat="0" applyFont="0" applyAlignment="0" applyProtection="0">
      <alignment vertical="center"/>
    </xf>
    <xf numFmtId="0" fontId="0" fillId="0" borderId="0">
      <alignment vertical="center"/>
    </xf>
    <xf numFmtId="3" fontId="66" fillId="0" borderId="0" applyNumberFormat="0" applyFill="0" applyBorder="0" applyAlignment="0" applyProtection="0"/>
    <xf numFmtId="0" fontId="0" fillId="0" borderId="0"/>
    <xf numFmtId="0" fontId="0" fillId="0" borderId="0" applyBorder="0">
      <alignment vertical="center"/>
    </xf>
    <xf numFmtId="0" fontId="0" fillId="0" borderId="0"/>
    <xf numFmtId="3" fontId="27" fillId="0" borderId="0" applyFont="0" applyFill="0" applyBorder="0" applyAlignment="0" applyProtection="0"/>
    <xf numFmtId="0" fontId="0" fillId="0" borderId="0"/>
    <xf numFmtId="0" fontId="52" fillId="0" borderId="14" applyNumberFormat="0" applyFill="0" applyProtection="0">
      <alignment horizontal="center"/>
    </xf>
    <xf numFmtId="0" fontId="47" fillId="26" borderId="0" applyNumberFormat="0" applyBorder="0" applyAlignment="0" applyProtection="0">
      <alignment vertical="center"/>
    </xf>
    <xf numFmtId="0" fontId="1" fillId="0" borderId="0">
      <alignment vertical="center"/>
    </xf>
    <xf numFmtId="186" fontId="37" fillId="0" borderId="0" applyFont="0" applyFill="0" applyBorder="0" applyAlignment="0" applyProtection="0"/>
    <xf numFmtId="0" fontId="36" fillId="0" borderId="0">
      <alignment vertical="center"/>
    </xf>
    <xf numFmtId="0" fontId="35" fillId="0" borderId="37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/>
    <xf numFmtId="37" fontId="49" fillId="0" borderId="0"/>
    <xf numFmtId="0" fontId="48" fillId="0" borderId="0">
      <alignment vertical="center"/>
    </xf>
    <xf numFmtId="14" fontId="61" fillId="0" borderId="0">
      <alignment horizontal="center" wrapText="1"/>
      <protection locked="0"/>
    </xf>
    <xf numFmtId="0" fontId="36" fillId="36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69" fillId="0" borderId="46" applyNumberFormat="0" applyFill="0" applyAlignment="0" applyProtection="0">
      <alignment vertical="center"/>
    </xf>
    <xf numFmtId="0" fontId="0" fillId="0" borderId="0">
      <alignment vertical="center"/>
    </xf>
    <xf numFmtId="0" fontId="36" fillId="36" borderId="0" applyNumberFormat="0" applyBorder="0" applyAlignment="0" applyProtection="0">
      <alignment vertical="center"/>
    </xf>
    <xf numFmtId="0" fontId="45" fillId="0" borderId="0"/>
    <xf numFmtId="0" fontId="53" fillId="4" borderId="36" applyNumberFormat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4" fontId="27" fillId="0" borderId="0" applyFont="0" applyFill="0" applyBorder="0" applyAlignment="0" applyProtection="0"/>
    <xf numFmtId="0" fontId="0" fillId="0" borderId="0"/>
    <xf numFmtId="0" fontId="0" fillId="0" borderId="0" applyProtection="0"/>
    <xf numFmtId="0" fontId="28" fillId="1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42" fillId="0" borderId="0"/>
    <xf numFmtId="0" fontId="53" fillId="4" borderId="36" applyNumberFormat="0" applyAlignment="0" applyProtection="0">
      <alignment vertical="center"/>
    </xf>
    <xf numFmtId="196" fontId="46" fillId="0" borderId="0"/>
    <xf numFmtId="0" fontId="26" fillId="25" borderId="0" applyNumberFormat="0" applyBorder="0" applyAlignment="0" applyProtection="0">
      <alignment vertical="center"/>
    </xf>
    <xf numFmtId="0" fontId="0" fillId="0" borderId="0"/>
    <xf numFmtId="0" fontId="36" fillId="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198" fontId="37" fillId="0" borderId="0"/>
    <xf numFmtId="0" fontId="26" fillId="24" borderId="0" applyNumberFormat="0" applyBorder="0" applyAlignment="0" applyProtection="0">
      <alignment vertical="center"/>
    </xf>
    <xf numFmtId="9" fontId="0" fillId="0" borderId="0" applyFont="0" applyFill="0" applyBorder="0" applyAlignment="0" applyProtection="0"/>
    <xf numFmtId="0" fontId="36" fillId="2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10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26" fillId="16" borderId="0" applyNumberFormat="0" applyBorder="0" applyAlignment="0" applyProtection="0">
      <alignment vertical="center"/>
    </xf>
    <xf numFmtId="0" fontId="0" fillId="0" borderId="0"/>
    <xf numFmtId="0" fontId="36" fillId="28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56" fillId="0" borderId="40" applyNumberFormat="0" applyFill="0" applyAlignment="0" applyProtection="0">
      <alignment vertical="center"/>
    </xf>
    <xf numFmtId="0" fontId="0" fillId="0" borderId="0"/>
    <xf numFmtId="0" fontId="37" fillId="0" borderId="0"/>
    <xf numFmtId="0" fontId="41" fillId="21" borderId="35">
      <protection locked="0"/>
    </xf>
    <xf numFmtId="0" fontId="40" fillId="0" borderId="0" applyNumberFormat="0" applyFill="0" applyBorder="0" applyAlignment="0" applyProtection="0"/>
    <xf numFmtId="0" fontId="0" fillId="0" borderId="0"/>
    <xf numFmtId="0" fontId="26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  <xf numFmtId="0" fontId="39" fillId="0" borderId="13">
      <alignment horizontal="left" vertical="center"/>
    </xf>
    <xf numFmtId="0" fontId="45" fillId="0" borderId="0"/>
    <xf numFmtId="0" fontId="55" fillId="30" borderId="0" applyNumberFormat="0" applyBorder="0" applyAlignment="0" applyProtection="0"/>
    <xf numFmtId="0" fontId="0" fillId="0" borderId="0" applyBorder="0">
      <alignment vertical="center"/>
    </xf>
    <xf numFmtId="0" fontId="36" fillId="27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31" fillId="37" borderId="0" applyNumberFormat="0" applyBorder="0" applyAlignment="0" applyProtection="0"/>
    <xf numFmtId="0" fontId="37" fillId="0" borderId="0"/>
    <xf numFmtId="0" fontId="69" fillId="0" borderId="43" applyNumberFormat="0" applyFill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62" fillId="22" borderId="42" applyNumberFormat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31" fillId="12" borderId="0" applyNumberFormat="0" applyBorder="0" applyAlignment="0" applyProtection="0"/>
    <xf numFmtId="0" fontId="35" fillId="0" borderId="34" applyNumberFormat="0" applyFill="0" applyAlignment="0" applyProtection="0">
      <alignment vertical="center"/>
    </xf>
    <xf numFmtId="0" fontId="33" fillId="15" borderId="0" applyNumberFormat="0" applyBorder="0" applyAlignment="0" applyProtection="0"/>
    <xf numFmtId="0" fontId="0" fillId="0" borderId="0"/>
    <xf numFmtId="0" fontId="34" fillId="14" borderId="33" applyNumberFormat="0" applyAlignment="0" applyProtection="0">
      <alignment vertical="center"/>
    </xf>
    <xf numFmtId="41" fontId="37" fillId="0" borderId="0" applyFont="0" applyFill="0" applyBorder="0" applyAlignment="0" applyProtection="0"/>
    <xf numFmtId="0" fontId="32" fillId="0" borderId="0" applyNumberFormat="0" applyFill="0" applyBorder="0" applyAlignment="0" applyProtection="0">
      <alignment vertical="center"/>
    </xf>
    <xf numFmtId="0" fontId="37" fillId="0" borderId="0"/>
    <xf numFmtId="0" fontId="36" fillId="26" borderId="0" applyNumberFormat="0" applyBorder="0" applyAlignment="0" applyProtection="0">
      <alignment vertical="center"/>
    </xf>
    <xf numFmtId="0" fontId="0" fillId="0" borderId="0"/>
    <xf numFmtId="42" fontId="0" fillId="0" borderId="0" applyFont="0" applyFill="0" applyBorder="0" applyAlignment="0" applyProtection="0"/>
    <xf numFmtId="0" fontId="28" fillId="11" borderId="0" applyNumberFormat="0" applyBorder="0" applyAlignment="0" applyProtection="0">
      <alignment vertical="center"/>
    </xf>
    <xf numFmtId="0" fontId="42" fillId="0" borderId="0"/>
    <xf numFmtId="0" fontId="3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93" fontId="27" fillId="0" borderId="0" applyFont="0" applyFill="0" applyBorder="0" applyAlignment="0" applyProtection="0"/>
    <xf numFmtId="0" fontId="27" fillId="0" borderId="0"/>
    <xf numFmtId="0" fontId="26" fillId="16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0" fillId="0" borderId="0"/>
    <xf numFmtId="41" fontId="0" fillId="0" borderId="0" applyFont="0" applyFill="0" applyBorder="0" applyAlignment="0" applyProtection="0"/>
    <xf numFmtId="0" fontId="25" fillId="0" borderId="32" applyNumberFormat="0" applyFill="0" applyAlignment="0" applyProtection="0">
      <alignment vertical="center"/>
    </xf>
    <xf numFmtId="0" fontId="0" fillId="0" borderId="0"/>
    <xf numFmtId="0" fontId="24" fillId="0" borderId="31" applyNumberFormat="0" applyFill="0" applyAlignment="0" applyProtection="0">
      <alignment vertical="center"/>
    </xf>
  </cellStyleXfs>
  <cellXfs count="361">
    <xf numFmtId="0" fontId="0" fillId="0" borderId="0" xfId="0" applyFont="1"/>
    <xf numFmtId="0" fontId="0" fillId="0" borderId="0" xfId="0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vertical="center"/>
    </xf>
    <xf numFmtId="0" fontId="2" fillId="0" borderId="0" xfId="308" applyFont="1" applyAlignment="1"/>
    <xf numFmtId="0" fontId="0" fillId="0" borderId="0" xfId="308" applyFont="1" applyAlignment="1"/>
    <xf numFmtId="0" fontId="3" fillId="0" borderId="0" xfId="308" applyFont="1" applyAlignment="1"/>
    <xf numFmtId="0" fontId="4" fillId="2" borderId="1" xfId="308" applyFont="1" applyFill="1" applyBorder="1" applyAlignment="1">
      <alignment horizontal="center" wrapText="1"/>
    </xf>
    <xf numFmtId="0" fontId="4" fillId="3" borderId="2" xfId="308" applyFont="1" applyFill="1" applyBorder="1" applyAlignment="1">
      <alignment horizontal="center" wrapText="1"/>
    </xf>
    <xf numFmtId="0" fontId="5" fillId="2" borderId="1" xfId="308" applyFont="1" applyFill="1" applyBorder="1" applyAlignment="1">
      <alignment horizontal="center" wrapText="1"/>
    </xf>
    <xf numFmtId="0" fontId="6" fillId="2" borderId="1" xfId="308" applyFont="1" applyFill="1" applyBorder="1" applyAlignment="1">
      <alignment horizontal="center" vertical="center" wrapText="1"/>
    </xf>
    <xf numFmtId="0" fontId="7" fillId="2" borderId="1" xfId="308" applyFont="1" applyFill="1" applyBorder="1" applyAlignment="1">
      <alignment horizontal="center" vertical="center" wrapText="1"/>
    </xf>
    <xf numFmtId="0" fontId="7" fillId="4" borderId="1" xfId="308" applyFont="1" applyFill="1" applyBorder="1" applyAlignment="1">
      <alignment horizontal="center" vertical="center" wrapText="1"/>
    </xf>
    <xf numFmtId="0" fontId="7" fillId="3" borderId="1" xfId="308" applyFont="1" applyFill="1" applyBorder="1" applyAlignment="1">
      <alignment horizontal="center" vertical="center" wrapText="1"/>
    </xf>
    <xf numFmtId="0" fontId="0" fillId="0" borderId="0" xfId="308" applyFont="1">
      <alignment vertical="center"/>
    </xf>
    <xf numFmtId="0" fontId="2" fillId="0" borderId="0" xfId="131" applyFont="1" applyFill="1" applyAlignment="1"/>
    <xf numFmtId="0" fontId="4" fillId="2" borderId="1" xfId="131" applyFont="1" applyFill="1" applyBorder="1" applyAlignment="1">
      <alignment horizontal="center" wrapText="1"/>
    </xf>
    <xf numFmtId="0" fontId="4" fillId="0" borderId="2" xfId="131" applyFont="1" applyFill="1" applyBorder="1" applyAlignment="1">
      <alignment horizontal="center" wrapText="1"/>
    </xf>
    <xf numFmtId="0" fontId="5" fillId="2" borderId="1" xfId="131" applyFont="1" applyFill="1" applyBorder="1" applyAlignment="1">
      <alignment horizontal="center" wrapText="1"/>
    </xf>
    <xf numFmtId="0" fontId="6" fillId="2" borderId="1" xfId="131" applyFont="1" applyFill="1" applyBorder="1" applyAlignment="1">
      <alignment horizontal="center" wrapText="1"/>
    </xf>
    <xf numFmtId="0" fontId="7" fillId="2" borderId="1" xfId="131" applyFont="1" applyFill="1" applyBorder="1" applyAlignment="1">
      <alignment horizontal="center" vertical="center" wrapText="1"/>
    </xf>
    <xf numFmtId="0" fontId="7" fillId="5" borderId="1" xfId="131" applyFont="1" applyFill="1" applyBorder="1" applyAlignment="1">
      <alignment horizontal="center" vertical="center" wrapText="1"/>
    </xf>
    <xf numFmtId="0" fontId="3" fillId="0" borderId="0" xfId="308" applyFont="1" applyAlignment="1">
      <alignment horizontal="right"/>
    </xf>
    <xf numFmtId="0" fontId="3" fillId="5" borderId="1" xfId="308" applyFont="1" applyFill="1" applyBorder="1" applyAlignment="1"/>
    <xf numFmtId="0" fontId="3" fillId="0" borderId="0" xfId="131" applyFont="1" applyFill="1" applyAlignment="1">
      <alignment horizontal="right"/>
    </xf>
    <xf numFmtId="0" fontId="3" fillId="6" borderId="1" xfId="131" applyFont="1" applyFill="1" applyBorder="1" applyAlignment="1"/>
    <xf numFmtId="0" fontId="3" fillId="0" borderId="0" xfId="131" applyFont="1" applyFill="1" applyAlignment="1"/>
    <xf numFmtId="0" fontId="3" fillId="2" borderId="1" xfId="131" applyFont="1" applyFill="1" applyBorder="1" applyAlignment="1">
      <alignment horizontal="justify" wrapText="1"/>
    </xf>
    <xf numFmtId="2" fontId="7" fillId="5" borderId="1" xfId="131" applyNumberFormat="1" applyFont="1" applyFill="1" applyBorder="1" applyAlignment="1">
      <alignment horizontal="center" vertical="center" wrapText="1"/>
    </xf>
    <xf numFmtId="0" fontId="6" fillId="5" borderId="1" xfId="131" applyFont="1" applyFill="1" applyBorder="1" applyAlignment="1">
      <alignment horizontal="center" vertical="center" wrapText="1"/>
    </xf>
    <xf numFmtId="0" fontId="2" fillId="0" borderId="0" xfId="308" applyFont="1">
      <alignment vertical="center"/>
    </xf>
    <xf numFmtId="0" fontId="3" fillId="0" borderId="0" xfId="308" applyFont="1">
      <alignment vertical="center"/>
    </xf>
    <xf numFmtId="0" fontId="4" fillId="2" borderId="1" xfId="308" applyFont="1" applyFill="1" applyBorder="1" applyAlignment="1">
      <alignment horizontal="center" vertical="center" wrapText="1"/>
    </xf>
    <xf numFmtId="0" fontId="4" fillId="0" borderId="2" xfId="308" applyFont="1" applyBorder="1" applyAlignment="1">
      <alignment horizontal="center" vertical="center" wrapText="1"/>
    </xf>
    <xf numFmtId="0" fontId="5" fillId="2" borderId="1" xfId="308" applyFont="1" applyFill="1" applyBorder="1" applyAlignment="1">
      <alignment horizontal="center" vertical="center" wrapText="1"/>
    </xf>
    <xf numFmtId="0" fontId="7" fillId="5" borderId="1" xfId="308" applyFont="1" applyFill="1" applyBorder="1" applyAlignment="1">
      <alignment horizontal="center" vertical="center" wrapText="1"/>
    </xf>
    <xf numFmtId="2" fontId="7" fillId="5" borderId="1" xfId="308" applyNumberFormat="1" applyFont="1" applyFill="1" applyBorder="1" applyAlignment="1">
      <alignment horizontal="center" vertical="center" wrapText="1"/>
    </xf>
    <xf numFmtId="0" fontId="4" fillId="0" borderId="0" xfId="131" applyFont="1" applyFill="1" applyAlignment="1">
      <alignment horizontal="center" wrapText="1"/>
    </xf>
    <xf numFmtId="0" fontId="2" fillId="0" borderId="0" xfId="131" applyFont="1" applyFill="1" applyAlignment="1">
      <alignment horizontal="center" vertical="center"/>
    </xf>
    <xf numFmtId="0" fontId="5" fillId="0" borderId="0" xfId="131" applyFont="1" applyFill="1" applyAlignment="1">
      <alignment horizontal="center" wrapText="1"/>
    </xf>
    <xf numFmtId="0" fontId="4" fillId="0" borderId="0" xfId="131" applyFont="1" applyFill="1" applyAlignment="1">
      <alignment horizontal="center" vertical="center"/>
    </xf>
    <xf numFmtId="0" fontId="8" fillId="0" borderId="0" xfId="131" applyFont="1" applyFill="1" applyAlignment="1">
      <alignment horizontal="right" wrapText="1"/>
    </xf>
    <xf numFmtId="0" fontId="4" fillId="0" borderId="3" xfId="131" applyFont="1" applyFill="1" applyBorder="1" applyAlignment="1">
      <alignment horizontal="center" vertical="center" wrapText="1"/>
    </xf>
    <xf numFmtId="0" fontId="4" fillId="0" borderId="4" xfId="131" applyFont="1" applyFill="1" applyBorder="1" applyAlignment="1">
      <alignment horizontal="center" vertical="center" wrapText="1"/>
    </xf>
    <xf numFmtId="0" fontId="4" fillId="0" borderId="5" xfId="131" applyFont="1" applyFill="1" applyBorder="1" applyAlignment="1">
      <alignment horizontal="center" vertical="center" wrapText="1"/>
    </xf>
    <xf numFmtId="0" fontId="4" fillId="0" borderId="2" xfId="131" applyFont="1" applyFill="1" applyBorder="1" applyAlignment="1">
      <alignment horizontal="center" vertical="center" wrapText="1"/>
    </xf>
    <xf numFmtId="0" fontId="4" fillId="0" borderId="6" xfId="131" applyFont="1" applyFill="1" applyBorder="1" applyAlignment="1">
      <alignment horizontal="center" vertical="center" wrapText="1"/>
    </xf>
    <xf numFmtId="0" fontId="9" fillId="0" borderId="1" xfId="131" applyFont="1" applyFill="1" applyBorder="1" applyAlignment="1">
      <alignment horizontal="center" vertical="center" wrapText="1"/>
    </xf>
    <xf numFmtId="0" fontId="3" fillId="0" borderId="0" xfId="131" applyFont="1" applyFill="1" applyAlignment="1">
      <alignment horizontal="justify" wrapText="1"/>
    </xf>
    <xf numFmtId="0" fontId="3" fillId="0" borderId="0" xfId="308" applyFont="1" applyAlignment="1">
      <alignment horizontal="right" vertical="center"/>
    </xf>
    <xf numFmtId="0" fontId="3" fillId="5" borderId="1" xfId="308" applyFont="1" applyFill="1" applyBorder="1">
      <alignment vertical="center"/>
    </xf>
    <xf numFmtId="0" fontId="4" fillId="0" borderId="7" xfId="131" applyFont="1" applyFill="1" applyBorder="1" applyAlignment="1">
      <alignment horizontal="center" vertical="center"/>
    </xf>
    <xf numFmtId="0" fontId="4" fillId="0" borderId="8" xfId="131" applyFont="1" applyFill="1" applyBorder="1" applyAlignment="1">
      <alignment horizontal="center" vertical="center" wrapText="1"/>
    </xf>
    <xf numFmtId="179" fontId="3" fillId="0" borderId="2" xfId="131" applyNumberFormat="1" applyFont="1" applyFill="1" applyBorder="1" applyAlignment="1">
      <alignment horizontal="center" vertical="center" wrapText="1"/>
    </xf>
    <xf numFmtId="179" fontId="3" fillId="0" borderId="9" xfId="131" applyNumberFormat="1" applyFont="1" applyFill="1" applyBorder="1" applyAlignment="1">
      <alignment horizontal="center" vertical="center" wrapText="1"/>
    </xf>
    <xf numFmtId="0" fontId="2" fillId="0" borderId="0" xfId="308" applyFont="1" applyAlignment="1">
      <alignment horizontal="center" vertical="center"/>
    </xf>
    <xf numFmtId="0" fontId="2" fillId="0" borderId="0" xfId="308" applyFont="1" applyAlignment="1">
      <alignment horizontal="center"/>
    </xf>
    <xf numFmtId="0" fontId="4" fillId="0" borderId="0" xfId="308" applyFont="1" applyAlignment="1">
      <alignment horizontal="center" vertical="center"/>
    </xf>
    <xf numFmtId="0" fontId="4" fillId="0" borderId="0" xfId="308" applyFont="1" applyAlignment="1">
      <alignment horizontal="center"/>
    </xf>
    <xf numFmtId="0" fontId="4" fillId="0" borderId="3" xfId="308" applyFont="1" applyBorder="1" applyAlignment="1">
      <alignment horizontal="center" vertical="center" wrapText="1"/>
    </xf>
    <xf numFmtId="0" fontId="4" fillId="0" borderId="4" xfId="308" applyFont="1" applyBorder="1" applyAlignment="1">
      <alignment horizontal="center" wrapText="1"/>
    </xf>
    <xf numFmtId="0" fontId="4" fillId="0" borderId="5" xfId="308" applyFont="1" applyBorder="1" applyAlignment="1">
      <alignment horizontal="center" vertical="center" wrapText="1"/>
    </xf>
    <xf numFmtId="0" fontId="4" fillId="0" borderId="2" xfId="308" applyFont="1" applyBorder="1" applyAlignment="1">
      <alignment horizontal="center" wrapText="1"/>
    </xf>
    <xf numFmtId="179" fontId="7" fillId="5" borderId="1" xfId="308" applyNumberFormat="1" applyFont="1" applyFill="1" applyBorder="1" applyAlignment="1">
      <alignment horizontal="center" vertical="center" wrapText="1"/>
    </xf>
    <xf numFmtId="0" fontId="4" fillId="0" borderId="3" xfId="308" applyFont="1" applyBorder="1" applyAlignment="1">
      <alignment horizontal="center" wrapText="1"/>
    </xf>
    <xf numFmtId="0" fontId="4" fillId="0" borderId="6" xfId="308" applyFont="1" applyBorder="1" applyAlignment="1">
      <alignment horizontal="center" vertical="center" wrapText="1"/>
    </xf>
    <xf numFmtId="0" fontId="9" fillId="0" borderId="1" xfId="308" applyFont="1" applyBorder="1" applyAlignment="1">
      <alignment horizontal="center" wrapText="1"/>
    </xf>
    <xf numFmtId="0" fontId="4" fillId="0" borderId="10" xfId="131" applyFont="1" applyFill="1" applyBorder="1" applyAlignment="1">
      <alignment horizontal="center" vertical="center" wrapText="1"/>
    </xf>
    <xf numFmtId="0" fontId="3" fillId="0" borderId="2" xfId="131" applyFont="1" applyFill="1" applyBorder="1" applyAlignment="1">
      <alignment horizontal="center" vertical="center" wrapText="1"/>
    </xf>
    <xf numFmtId="0" fontId="4" fillId="0" borderId="7" xfId="308" applyFont="1" applyBorder="1" applyAlignment="1">
      <alignment horizontal="center"/>
    </xf>
    <xf numFmtId="0" fontId="4" fillId="0" borderId="8" xfId="308" applyFont="1" applyBorder="1" applyAlignment="1">
      <alignment horizontal="center" wrapText="1"/>
    </xf>
    <xf numFmtId="0" fontId="3" fillId="0" borderId="2" xfId="308" applyFont="1" applyBorder="1" applyAlignment="1">
      <alignment horizontal="center" wrapText="1"/>
    </xf>
    <xf numFmtId="0" fontId="3" fillId="0" borderId="9" xfId="308" applyFont="1" applyBorder="1" applyAlignment="1">
      <alignment horizontal="center" wrapText="1"/>
    </xf>
    <xf numFmtId="0" fontId="4" fillId="0" borderId="10" xfId="308" applyFont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 wrapText="1"/>
    </xf>
    <xf numFmtId="178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181" fontId="9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181" fontId="10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11" fillId="0" borderId="0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179" fontId="11" fillId="0" borderId="1" xfId="0" applyNumberFormat="1" applyFont="1" applyFill="1" applyBorder="1" applyAlignment="1">
      <alignment horizontal="center" vertical="center" wrapText="1"/>
    </xf>
    <xf numFmtId="181" fontId="11" fillId="0" borderId="1" xfId="0" applyNumberFormat="1" applyFont="1" applyFill="1" applyBorder="1" applyAlignment="1">
      <alignment horizontal="center" vertical="center" wrapText="1"/>
    </xf>
    <xf numFmtId="0" fontId="9" fillId="0" borderId="0" xfId="164" applyFont="1" applyFill="1" applyAlignment="1">
      <alignment horizontal="left" vertical="center" wrapText="1"/>
    </xf>
    <xf numFmtId="0" fontId="9" fillId="0" borderId="11" xfId="164" applyFont="1" applyFill="1" applyBorder="1" applyAlignment="1">
      <alignment horizontal="left" vertical="center" wrapText="1"/>
    </xf>
    <xf numFmtId="0" fontId="9" fillId="0" borderId="12" xfId="164" applyFont="1" applyFill="1" applyBorder="1" applyAlignment="1">
      <alignment horizontal="left" vertical="center" wrapText="1"/>
    </xf>
    <xf numFmtId="0" fontId="9" fillId="0" borderId="13" xfId="164" applyFont="1" applyFill="1" applyBorder="1" applyAlignment="1">
      <alignment horizontal="left" vertical="center" wrapText="1"/>
    </xf>
    <xf numFmtId="0" fontId="9" fillId="0" borderId="14" xfId="164" applyFont="1" applyFill="1" applyBorder="1" applyAlignment="1">
      <alignment horizontal="center" vertical="center" wrapText="1"/>
    </xf>
    <xf numFmtId="0" fontId="9" fillId="0" borderId="15" xfId="164" applyFont="1" applyFill="1" applyBorder="1" applyAlignment="1">
      <alignment horizontal="center" vertical="center" wrapText="1"/>
    </xf>
    <xf numFmtId="178" fontId="9" fillId="0" borderId="15" xfId="164" applyNumberFormat="1" applyFont="1" applyFill="1" applyBorder="1" applyAlignment="1">
      <alignment horizontal="center" vertical="center" wrapText="1"/>
    </xf>
    <xf numFmtId="0" fontId="9" fillId="0" borderId="15" xfId="164" applyFont="1" applyFill="1" applyBorder="1" applyAlignment="1">
      <alignment vertical="center" wrapText="1"/>
    </xf>
    <xf numFmtId="0" fontId="9" fillId="0" borderId="15" xfId="164" applyFont="1" applyFill="1" applyBorder="1" applyAlignment="1">
      <alignment horizontal="center" vertical="center" wrapText="1" shrinkToFit="1"/>
    </xf>
    <xf numFmtId="181" fontId="9" fillId="0" borderId="15" xfId="164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 wrapText="1"/>
    </xf>
    <xf numFmtId="178" fontId="10" fillId="0" borderId="0" xfId="0" applyNumberFormat="1" applyFont="1" applyFill="1" applyBorder="1" applyAlignment="1">
      <alignment vertical="center" wrapText="1"/>
    </xf>
    <xf numFmtId="0" fontId="10" fillId="0" borderId="11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179" fontId="11" fillId="0" borderId="0" xfId="0" applyNumberFormat="1" applyFont="1" applyFill="1" applyBorder="1" applyAlignment="1">
      <alignment horizontal="right" vertical="center" wrapText="1"/>
    </xf>
    <xf numFmtId="178" fontId="9" fillId="0" borderId="0" xfId="164" applyNumberFormat="1" applyFont="1" applyFill="1" applyAlignment="1">
      <alignment vertical="center" wrapText="1"/>
    </xf>
    <xf numFmtId="0" fontId="9" fillId="0" borderId="11" xfId="164" applyNumberFormat="1" applyFont="1" applyFill="1" applyBorder="1" applyAlignment="1">
      <alignment horizontal="center" vertical="center" wrapText="1"/>
    </xf>
    <xf numFmtId="10" fontId="9" fillId="0" borderId="15" xfId="164" applyNumberFormat="1" applyFont="1" applyFill="1" applyBorder="1" applyAlignment="1">
      <alignment horizontal="center" vertical="center" wrapText="1"/>
    </xf>
    <xf numFmtId="0" fontId="9" fillId="0" borderId="14" xfId="164" applyFont="1" applyFill="1" applyBorder="1" applyAlignment="1">
      <alignment vertical="center" wrapText="1"/>
    </xf>
    <xf numFmtId="178" fontId="9" fillId="0" borderId="15" xfId="164" applyNumberFormat="1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9" fillId="0" borderId="0" xfId="164" applyFont="1" applyFill="1" applyBorder="1" applyAlignment="1">
      <alignment horizontal="left" vertical="center" wrapText="1"/>
    </xf>
    <xf numFmtId="0" fontId="12" fillId="0" borderId="0" xfId="223" applyFont="1" applyFill="1" applyAlignment="1">
      <alignment horizontal="center" vertical="center" wrapText="1"/>
    </xf>
    <xf numFmtId="49" fontId="9" fillId="0" borderId="0" xfId="164" applyNumberFormat="1" applyFont="1" applyFill="1" applyBorder="1" applyAlignment="1">
      <alignment horizontal="left" vertical="center" wrapText="1"/>
    </xf>
    <xf numFmtId="49" fontId="9" fillId="0" borderId="1" xfId="164" applyNumberFormat="1" applyFont="1" applyFill="1" applyBorder="1" applyAlignment="1">
      <alignment horizontal="left" vertical="center" wrapText="1"/>
    </xf>
    <xf numFmtId="49" fontId="9" fillId="0" borderId="1" xfId="164" applyNumberFormat="1" applyFont="1" applyFill="1" applyBorder="1" applyAlignment="1">
      <alignment horizontal="center" vertical="center" wrapText="1"/>
    </xf>
    <xf numFmtId="0" fontId="9" fillId="0" borderId="1" xfId="164" applyFont="1" applyFill="1" applyBorder="1" applyAlignment="1">
      <alignment horizontal="center" vertical="center" wrapText="1"/>
    </xf>
    <xf numFmtId="2" fontId="9" fillId="0" borderId="1" xfId="164" applyNumberFormat="1" applyFont="1" applyFill="1" applyBorder="1" applyAlignment="1">
      <alignment horizontal="center" vertical="center" wrapText="1"/>
    </xf>
    <xf numFmtId="49" fontId="9" fillId="0" borderId="14" xfId="164" applyNumberFormat="1" applyFont="1" applyFill="1" applyBorder="1" applyAlignment="1">
      <alignment horizontal="center" vertical="center" wrapText="1"/>
    </xf>
    <xf numFmtId="2" fontId="9" fillId="0" borderId="15" xfId="164" applyNumberFormat="1" applyFont="1" applyFill="1" applyBorder="1" applyAlignment="1">
      <alignment horizontal="center" vertical="center" wrapText="1"/>
    </xf>
    <xf numFmtId="49" fontId="9" fillId="0" borderId="15" xfId="164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9" fontId="9" fillId="0" borderId="15" xfId="164" applyNumberFormat="1" applyFont="1" applyFill="1" applyBorder="1" applyAlignment="1">
      <alignment horizontal="center" vertical="center" wrapText="1"/>
    </xf>
    <xf numFmtId="2" fontId="9" fillId="0" borderId="0" xfId="164" applyNumberFormat="1" applyFont="1" applyFill="1" applyBorder="1" applyAlignment="1">
      <alignment horizontal="right" vertical="center" wrapText="1"/>
    </xf>
    <xf numFmtId="0" fontId="9" fillId="0" borderId="0" xfId="164" applyFont="1" applyFill="1" applyAlignment="1">
      <alignment horizontal="left" vertical="center"/>
    </xf>
    <xf numFmtId="0" fontId="9" fillId="0" borderId="11" xfId="164" applyFont="1" applyFill="1" applyBorder="1" applyAlignment="1">
      <alignment horizontal="left"/>
    </xf>
    <xf numFmtId="0" fontId="9" fillId="0" borderId="1" xfId="164" applyFont="1" applyFill="1" applyBorder="1" applyAlignment="1">
      <alignment horizontal="left" vertical="center"/>
    </xf>
    <xf numFmtId="0" fontId="9" fillId="0" borderId="14" xfId="164" applyFont="1" applyFill="1" applyBorder="1" applyAlignment="1">
      <alignment horizontal="center" vertical="center"/>
    </xf>
    <xf numFmtId="0" fontId="9" fillId="0" borderId="15" xfId="164" applyFont="1" applyFill="1" applyBorder="1" applyAlignment="1">
      <alignment horizontal="center" vertical="center"/>
    </xf>
    <xf numFmtId="0" fontId="9" fillId="0" borderId="15" xfId="164" applyNumberFormat="1" applyFont="1" applyFill="1" applyBorder="1" applyAlignment="1">
      <alignment horizontal="center" vertical="center"/>
    </xf>
    <xf numFmtId="0" fontId="9" fillId="0" borderId="15" xfId="164" applyFont="1" applyFill="1" applyBorder="1" applyAlignment="1">
      <alignment horizontal="center" vertical="distributed" wrapText="1" shrinkToFit="1"/>
    </xf>
    <xf numFmtId="0" fontId="9" fillId="0" borderId="15" xfId="164" applyFont="1" applyFill="1" applyBorder="1" applyAlignment="1">
      <alignment horizontal="center"/>
    </xf>
    <xf numFmtId="0" fontId="9" fillId="0" borderId="15" xfId="164" applyNumberFormat="1" applyFont="1" applyFill="1" applyBorder="1" applyAlignment="1">
      <alignment horizontal="center"/>
    </xf>
    <xf numFmtId="9" fontId="9" fillId="0" borderId="15" xfId="164" applyNumberFormat="1" applyFont="1" applyFill="1" applyBorder="1" applyAlignment="1">
      <alignment horizontal="center" vertical="center"/>
    </xf>
    <xf numFmtId="0" fontId="9" fillId="0" borderId="15" xfId="164" applyFont="1" applyFill="1" applyBorder="1" applyAlignment="1">
      <alignment vertical="center"/>
    </xf>
    <xf numFmtId="0" fontId="9" fillId="0" borderId="15" xfId="164" applyNumberFormat="1" applyFont="1" applyFill="1" applyBorder="1" applyAlignment="1">
      <alignment vertical="center"/>
    </xf>
    <xf numFmtId="0" fontId="9" fillId="0" borderId="14" xfId="164" applyFont="1" applyFill="1" applyBorder="1" applyAlignment="1">
      <alignment horizontal="center"/>
    </xf>
    <xf numFmtId="181" fontId="9" fillId="0" borderId="15" xfId="164" applyNumberFormat="1" applyFont="1" applyFill="1" applyBorder="1" applyAlignment="1">
      <alignment horizontal="center"/>
    </xf>
    <xf numFmtId="181" fontId="9" fillId="0" borderId="15" xfId="164" applyNumberFormat="1" applyFont="1" applyFill="1" applyBorder="1" applyAlignment="1">
      <alignment horizontal="center" vertical="center"/>
    </xf>
    <xf numFmtId="10" fontId="9" fillId="0" borderId="15" xfId="164" applyNumberFormat="1" applyFont="1" applyFill="1" applyBorder="1" applyAlignment="1">
      <alignment horizontal="center" vertical="center"/>
    </xf>
    <xf numFmtId="179" fontId="9" fillId="0" borderId="15" xfId="164" applyNumberFormat="1" applyFont="1" applyFill="1" applyBorder="1" applyAlignment="1">
      <alignment horizontal="center" vertical="center"/>
    </xf>
    <xf numFmtId="10" fontId="9" fillId="0" borderId="15" xfId="164" applyNumberFormat="1" applyFont="1" applyFill="1" applyBorder="1" applyAlignment="1">
      <alignment horizontal="center"/>
    </xf>
    <xf numFmtId="181" fontId="9" fillId="0" borderId="15" xfId="0" applyNumberFormat="1" applyFont="1" applyFill="1" applyBorder="1" applyAlignment="1">
      <alignment horizontal="center"/>
    </xf>
    <xf numFmtId="0" fontId="9" fillId="0" borderId="0" xfId="164" applyNumberFormat="1" applyFont="1" applyFill="1" applyAlignment="1"/>
    <xf numFmtId="0" fontId="9" fillId="0" borderId="11" xfId="164" applyNumberFormat="1" applyFont="1" applyFill="1" applyBorder="1" applyAlignment="1">
      <alignment horizontal="center"/>
    </xf>
    <xf numFmtId="178" fontId="9" fillId="0" borderId="15" xfId="164" applyNumberFormat="1" applyFont="1" applyFill="1" applyBorder="1" applyAlignment="1">
      <alignment horizontal="center" vertical="center"/>
    </xf>
    <xf numFmtId="2" fontId="9" fillId="0" borderId="15" xfId="164" applyNumberFormat="1" applyFont="1" applyFill="1" applyBorder="1" applyAlignment="1">
      <alignment horizontal="center" vertical="center"/>
    </xf>
    <xf numFmtId="177" fontId="9" fillId="0" borderId="15" xfId="164" applyNumberFormat="1" applyFont="1" applyFill="1" applyBorder="1" applyAlignment="1">
      <alignment horizontal="center" vertical="center"/>
    </xf>
    <xf numFmtId="1" fontId="9" fillId="0" borderId="15" xfId="164" applyNumberFormat="1" applyFont="1" applyFill="1" applyBorder="1" applyAlignment="1">
      <alignment horizontal="center" vertical="center"/>
    </xf>
    <xf numFmtId="0" fontId="9" fillId="0" borderId="14" xfId="164" applyFont="1" applyFill="1" applyBorder="1" applyAlignment="1"/>
    <xf numFmtId="0" fontId="9" fillId="0" borderId="0" xfId="164" applyFont="1" applyFill="1" applyAlignment="1"/>
    <xf numFmtId="0" fontId="9" fillId="0" borderId="0" xfId="164" applyFont="1" applyFill="1" applyAlignment="1">
      <alignment horizontal="center" vertical="center"/>
    </xf>
    <xf numFmtId="0" fontId="9" fillId="0" borderId="0" xfId="164" applyNumberFormat="1" applyFont="1" applyFill="1" applyAlignment="1">
      <alignment horizontal="center" vertical="center"/>
    </xf>
    <xf numFmtId="178" fontId="9" fillId="0" borderId="0" xfId="164" applyNumberFormat="1" applyFont="1" applyFill="1" applyAlignment="1">
      <alignment horizontal="center" vertical="center"/>
    </xf>
    <xf numFmtId="10" fontId="9" fillId="0" borderId="1" xfId="0" applyNumberFormat="1" applyFont="1" applyFill="1" applyBorder="1" applyAlignment="1">
      <alignment horizontal="center" vertical="center" wrapText="1"/>
    </xf>
    <xf numFmtId="178" fontId="9" fillId="0" borderId="1" xfId="164" applyNumberFormat="1" applyFont="1" applyFill="1" applyBorder="1" applyAlignment="1">
      <alignment horizontal="center" vertical="center" wrapText="1"/>
    </xf>
    <xf numFmtId="0" fontId="9" fillId="7" borderId="0" xfId="164" applyFont="1" applyFill="1" applyAlignment="1">
      <alignment vertical="center" wrapText="1"/>
    </xf>
    <xf numFmtId="0" fontId="9" fillId="0" borderId="0" xfId="164" applyNumberFormat="1" applyFont="1" applyFill="1" applyAlignment="1">
      <alignment horizontal="center" vertical="center" wrapText="1"/>
    </xf>
    <xf numFmtId="0" fontId="9" fillId="0" borderId="0" xfId="164" applyNumberFormat="1" applyFont="1" applyFill="1" applyAlignment="1">
      <alignment vertical="center" wrapText="1"/>
    </xf>
    <xf numFmtId="0" fontId="9" fillId="0" borderId="0" xfId="164" applyNumberFormat="1" applyFont="1" applyFill="1" applyBorder="1" applyAlignment="1">
      <alignment vertical="center" wrapText="1"/>
    </xf>
    <xf numFmtId="0" fontId="9" fillId="0" borderId="0" xfId="164" applyFont="1" applyFill="1" applyBorder="1" applyAlignment="1">
      <alignment horizontal="center" vertical="center" wrapText="1"/>
    </xf>
    <xf numFmtId="0" fontId="9" fillId="0" borderId="0" xfId="164" applyFont="1" applyFill="1" applyBorder="1" applyAlignment="1">
      <alignment vertical="center" wrapText="1"/>
    </xf>
    <xf numFmtId="178" fontId="9" fillId="0" borderId="1" xfId="164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9" fillId="0" borderId="14" xfId="164" applyFont="1" applyFill="1" applyBorder="1" applyAlignment="1">
      <alignment horizontal="right" vertical="center" wrapText="1"/>
    </xf>
    <xf numFmtId="0" fontId="13" fillId="0" borderId="0" xfId="164" applyFont="1" applyFill="1" applyAlignment="1">
      <alignment vertical="center" wrapText="1"/>
    </xf>
    <xf numFmtId="0" fontId="9" fillId="0" borderId="0" xfId="164" applyFont="1" applyFill="1" applyAlignment="1">
      <alignment vertical="center" wrapText="1"/>
    </xf>
    <xf numFmtId="0" fontId="9" fillId="0" borderId="0" xfId="164" applyFont="1" applyFill="1" applyAlignment="1">
      <alignment horizontal="center" vertical="center" wrapText="1"/>
    </xf>
    <xf numFmtId="178" fontId="9" fillId="0" borderId="0" xfId="164" applyNumberFormat="1" applyFont="1" applyFill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49" fontId="9" fillId="0" borderId="0" xfId="0" applyNumberFormat="1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181" fontId="10" fillId="0" borderId="1" xfId="223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 wrapText="1"/>
    </xf>
    <xf numFmtId="0" fontId="9" fillId="0" borderId="1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178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0" fontId="9" fillId="0" borderId="11" xfId="0" applyNumberFormat="1" applyFont="1" applyFill="1" applyBorder="1" applyAlignment="1">
      <alignment horizontal="center" vertical="center" wrapText="1"/>
    </xf>
    <xf numFmtId="0" fontId="9" fillId="0" borderId="11" xfId="0" applyNumberFormat="1" applyFont="1" applyFill="1" applyBorder="1" applyAlignment="1">
      <alignment vertical="center" wrapText="1"/>
    </xf>
    <xf numFmtId="0" fontId="9" fillId="0" borderId="0" xfId="0" applyNumberFormat="1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181" fontId="9" fillId="0" borderId="1" xfId="164" applyNumberFormat="1" applyFont="1" applyFill="1" applyBorder="1" applyAlignment="1">
      <alignment horizontal="center" vertical="center" wrapText="1"/>
    </xf>
    <xf numFmtId="10" fontId="9" fillId="0" borderId="1" xfId="164" applyNumberFormat="1" applyFont="1" applyFill="1" applyBorder="1" applyAlignment="1">
      <alignment horizontal="center" vertical="center" wrapText="1"/>
    </xf>
    <xf numFmtId="181" fontId="14" fillId="0" borderId="1" xfId="0" applyNumberFormat="1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vertical="center" wrapText="1"/>
    </xf>
    <xf numFmtId="183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178" fontId="10" fillId="0" borderId="1" xfId="0" applyNumberFormat="1" applyFont="1" applyFill="1" applyBorder="1" applyAlignment="1">
      <alignment vertical="center" wrapText="1"/>
    </xf>
    <xf numFmtId="10" fontId="10" fillId="0" borderId="1" xfId="0" applyNumberFormat="1" applyFont="1" applyFill="1" applyBorder="1" applyAlignment="1">
      <alignment horizontal="center" vertical="center" wrapText="1"/>
    </xf>
    <xf numFmtId="0" fontId="9" fillId="0" borderId="1" xfId="164" applyFont="1" applyFill="1" applyBorder="1" applyAlignment="1">
      <alignment horizontal="left" vertical="center" wrapText="1"/>
    </xf>
    <xf numFmtId="0" fontId="9" fillId="0" borderId="1" xfId="164" applyFont="1" applyFill="1" applyBorder="1" applyAlignment="1">
      <alignment horizontal="center" vertical="center" wrapText="1" shrinkToFit="1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2" fontId="9" fillId="0" borderId="0" xfId="164" applyNumberFormat="1" applyFont="1" applyFill="1" applyBorder="1" applyAlignment="1">
      <alignment horizontal="center" vertical="center" wrapText="1"/>
    </xf>
    <xf numFmtId="0" fontId="9" fillId="0" borderId="11" xfId="164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10" fontId="3" fillId="0" borderId="1" xfId="0" applyNumberFormat="1" applyFont="1" applyFill="1" applyBorder="1" applyAlignment="1">
      <alignment horizontal="center" vertical="center" wrapText="1"/>
    </xf>
    <xf numFmtId="0" fontId="9" fillId="0" borderId="1" xfId="164" applyFont="1" applyFill="1" applyBorder="1" applyAlignment="1">
      <alignment vertical="center" wrapText="1"/>
    </xf>
    <xf numFmtId="0" fontId="9" fillId="8" borderId="0" xfId="0" applyFont="1" applyFill="1" applyAlignment="1">
      <alignment horizontal="left" vertical="center" wrapText="1"/>
    </xf>
    <xf numFmtId="49" fontId="9" fillId="8" borderId="0" xfId="0" applyNumberFormat="1" applyFont="1" applyFill="1" applyAlignment="1">
      <alignment horizontal="left" vertical="center" wrapText="1"/>
    </xf>
    <xf numFmtId="49" fontId="9" fillId="8" borderId="1" xfId="0" applyNumberFormat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2" fontId="9" fillId="8" borderId="1" xfId="0" applyNumberFormat="1" applyFont="1" applyFill="1" applyBorder="1" applyAlignment="1">
      <alignment horizontal="center" vertical="center" wrapText="1"/>
    </xf>
    <xf numFmtId="181" fontId="9" fillId="8" borderId="1" xfId="164" applyNumberFormat="1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vertical="center" wrapText="1"/>
    </xf>
    <xf numFmtId="181" fontId="9" fillId="8" borderId="1" xfId="0" applyNumberFormat="1" applyFont="1" applyFill="1" applyBorder="1" applyAlignment="1">
      <alignment horizontal="center" vertical="center" wrapText="1"/>
    </xf>
    <xf numFmtId="0" fontId="9" fillId="8" borderId="15" xfId="164" applyFont="1" applyFill="1" applyBorder="1" applyAlignment="1">
      <alignment horizontal="center"/>
    </xf>
    <xf numFmtId="0" fontId="9" fillId="0" borderId="0" xfId="164" applyFont="1" applyFill="1" applyBorder="1" applyAlignment="1">
      <alignment horizontal="left"/>
    </xf>
    <xf numFmtId="0" fontId="9" fillId="0" borderId="1" xfId="164" applyFont="1" applyFill="1" applyBorder="1" applyAlignment="1">
      <alignment horizontal="center" vertical="center"/>
    </xf>
    <xf numFmtId="0" fontId="9" fillId="0" borderId="1" xfId="164" applyNumberFormat="1" applyFont="1" applyFill="1" applyBorder="1" applyAlignment="1">
      <alignment horizontal="center" vertical="center"/>
    </xf>
    <xf numFmtId="0" fontId="9" fillId="0" borderId="1" xfId="164" applyFont="1" applyFill="1" applyBorder="1" applyAlignment="1">
      <alignment horizontal="center" vertical="distributed" wrapText="1" shrinkToFit="1"/>
    </xf>
    <xf numFmtId="181" fontId="9" fillId="0" borderId="1" xfId="164" applyNumberFormat="1" applyFont="1" applyFill="1" applyBorder="1" applyAlignment="1">
      <alignment horizontal="center"/>
    </xf>
    <xf numFmtId="10" fontId="9" fillId="0" borderId="1" xfId="164" applyNumberFormat="1" applyFont="1" applyFill="1" applyBorder="1" applyAlignment="1">
      <alignment horizontal="center" vertical="center"/>
    </xf>
    <xf numFmtId="179" fontId="9" fillId="0" borderId="1" xfId="164" applyNumberFormat="1" applyFont="1" applyFill="1" applyBorder="1" applyAlignment="1">
      <alignment horizontal="center" vertical="center"/>
    </xf>
    <xf numFmtId="10" fontId="9" fillId="0" borderId="1" xfId="164" applyNumberFormat="1" applyFont="1" applyFill="1" applyBorder="1" applyAlignment="1">
      <alignment horizontal="center"/>
    </xf>
    <xf numFmtId="0" fontId="9" fillId="0" borderId="14" xfId="164" applyFont="1" applyFill="1" applyBorder="1"/>
    <xf numFmtId="181" fontId="9" fillId="0" borderId="1" xfId="0" applyNumberFormat="1" applyFont="1" applyFill="1" applyBorder="1" applyAlignment="1">
      <alignment horizontal="center"/>
    </xf>
    <xf numFmtId="0" fontId="9" fillId="0" borderId="1" xfId="164" applyNumberFormat="1" applyFont="1" applyFill="1" applyBorder="1"/>
    <xf numFmtId="0" fontId="9" fillId="0" borderId="1" xfId="164" applyFont="1" applyFill="1" applyBorder="1"/>
    <xf numFmtId="2" fontId="9" fillId="8" borderId="0" xfId="0" applyNumberFormat="1" applyFont="1" applyFill="1" applyAlignment="1">
      <alignment horizontal="center" vertical="center" wrapText="1"/>
    </xf>
    <xf numFmtId="2" fontId="9" fillId="8" borderId="0" xfId="0" applyNumberFormat="1" applyFont="1" applyFill="1" applyAlignment="1">
      <alignment vertical="center" wrapText="1"/>
    </xf>
    <xf numFmtId="179" fontId="11" fillId="8" borderId="1" xfId="0" applyNumberFormat="1" applyFont="1" applyFill="1" applyBorder="1" applyAlignment="1">
      <alignment horizontal="center" vertical="center" wrapText="1"/>
    </xf>
    <xf numFmtId="0" fontId="9" fillId="0" borderId="0" xfId="164" applyFont="1" applyFill="1" applyAlignment="1">
      <alignment vertical="center"/>
    </xf>
    <xf numFmtId="0" fontId="9" fillId="0" borderId="0" xfId="164" applyNumberFormat="1" applyFont="1" applyFill="1" applyAlignment="1">
      <alignment horizontal="center"/>
    </xf>
    <xf numFmtId="0" fontId="9" fillId="0" borderId="0" xfId="164" applyNumberFormat="1" applyFont="1" applyFill="1" applyBorder="1" applyAlignment="1"/>
    <xf numFmtId="0" fontId="9" fillId="0" borderId="1" xfId="164" applyNumberFormat="1" applyFont="1" applyFill="1" applyBorder="1" applyAlignment="1">
      <alignment horizontal="center" wrapText="1"/>
    </xf>
    <xf numFmtId="183" fontId="9" fillId="0" borderId="1" xfId="164" applyNumberFormat="1" applyFont="1" applyFill="1" applyBorder="1" applyAlignment="1">
      <alignment horizontal="center" wrapText="1"/>
    </xf>
    <xf numFmtId="0" fontId="9" fillId="0" borderId="0" xfId="164" applyFont="1" applyFill="1" applyBorder="1" applyAlignment="1">
      <alignment horizontal="center" vertical="center"/>
    </xf>
    <xf numFmtId="178" fontId="9" fillId="0" borderId="1" xfId="164" applyNumberFormat="1" applyFont="1" applyFill="1" applyBorder="1" applyAlignment="1">
      <alignment horizontal="center" vertical="center"/>
    </xf>
    <xf numFmtId="2" fontId="9" fillId="0" borderId="1" xfId="164" applyNumberFormat="1" applyFont="1" applyFill="1" applyBorder="1" applyAlignment="1">
      <alignment horizontal="center" vertical="center"/>
    </xf>
    <xf numFmtId="0" fontId="9" fillId="0" borderId="0" xfId="164" applyFont="1" applyFill="1" applyBorder="1" applyAlignment="1">
      <alignment vertical="center"/>
    </xf>
    <xf numFmtId="0" fontId="9" fillId="0" borderId="0" xfId="164" applyFont="1" applyFill="1" applyBorder="1"/>
    <xf numFmtId="177" fontId="9" fillId="0" borderId="1" xfId="164" applyNumberFormat="1" applyFont="1" applyFill="1" applyBorder="1" applyAlignment="1">
      <alignment horizontal="center" vertical="center"/>
    </xf>
    <xf numFmtId="178" fontId="9" fillId="0" borderId="1" xfId="164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 vertical="center" wrapText="1"/>
    </xf>
    <xf numFmtId="181" fontId="15" fillId="0" borderId="0" xfId="164" applyNumberFormat="1" applyFont="1" applyFill="1" applyBorder="1" applyAlignment="1">
      <alignment horizontal="center" vertical="center" wrapText="1"/>
    </xf>
    <xf numFmtId="181" fontId="9" fillId="0" borderId="0" xfId="164" applyNumberFormat="1" applyFont="1" applyFill="1" applyBorder="1" applyAlignment="1">
      <alignment horizontal="center" vertical="center" wrapText="1"/>
    </xf>
    <xf numFmtId="181" fontId="9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right" vertical="center" wrapText="1"/>
    </xf>
    <xf numFmtId="0" fontId="1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10" fontId="14" fillId="0" borderId="1" xfId="342" applyNumberFormat="1" applyFont="1" applyFill="1" applyBorder="1" applyAlignment="1">
      <alignment horizontal="center" vertical="center"/>
    </xf>
    <xf numFmtId="10" fontId="18" fillId="0" borderId="1" xfId="34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0" fontId="14" fillId="0" borderId="1" xfId="0" applyNumberFormat="1" applyFont="1" applyBorder="1" applyAlignment="1">
      <alignment horizontal="center" vertical="center"/>
    </xf>
    <xf numFmtId="10" fontId="18" fillId="0" borderId="1" xfId="0" applyNumberFormat="1" applyFont="1" applyBorder="1" applyAlignment="1">
      <alignment horizontal="center" vertical="center"/>
    </xf>
    <xf numFmtId="9" fontId="3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91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191" fontId="9" fillId="0" borderId="1" xfId="0" applyNumberFormat="1" applyFont="1" applyFill="1" applyBorder="1" applyAlignment="1">
      <alignment horizontal="center" vertical="center" wrapText="1"/>
    </xf>
    <xf numFmtId="0" fontId="9" fillId="0" borderId="12" xfId="92" applyFont="1" applyBorder="1" applyAlignment="1">
      <alignment horizontal="center" vertical="center"/>
    </xf>
    <xf numFmtId="0" fontId="9" fillId="0" borderId="17" xfId="0" applyFont="1" applyFill="1" applyBorder="1" applyAlignment="1"/>
    <xf numFmtId="177" fontId="9" fillId="0" borderId="1" xfId="0" applyNumberFormat="1" applyFont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19" xfId="0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vertical="center"/>
    </xf>
    <xf numFmtId="0" fontId="13" fillId="0" borderId="20" xfId="0" applyFont="1" applyFill="1" applyBorder="1" applyAlignment="1">
      <alignment vertical="center"/>
    </xf>
    <xf numFmtId="0" fontId="0" fillId="0" borderId="21" xfId="0" applyFont="1" applyFill="1" applyBorder="1" applyAlignment="1">
      <alignment vertical="center"/>
    </xf>
    <xf numFmtId="0" fontId="21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left" vertical="center" wrapText="1"/>
    </xf>
    <xf numFmtId="0" fontId="21" fillId="0" borderId="1" xfId="0" applyFont="1" applyFill="1" applyBorder="1" applyAlignment="1">
      <alignment horizontal="center" vertical="center" wrapText="1"/>
    </xf>
    <xf numFmtId="179" fontId="21" fillId="0" borderId="1" xfId="0" applyNumberFormat="1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wrapText="1"/>
    </xf>
    <xf numFmtId="0" fontId="9" fillId="0" borderId="23" xfId="0" applyFont="1" applyBorder="1" applyAlignment="1">
      <alignment horizontal="justify" wrapText="1"/>
    </xf>
    <xf numFmtId="0" fontId="9" fillId="0" borderId="24" xfId="0" applyFont="1" applyBorder="1" applyAlignment="1">
      <alignment horizontal="justify" wrapText="1"/>
    </xf>
    <xf numFmtId="0" fontId="9" fillId="0" borderId="25" xfId="0" applyFont="1" applyBorder="1" applyAlignment="1">
      <alignment horizontal="justify" wrapText="1"/>
    </xf>
    <xf numFmtId="0" fontId="9" fillId="0" borderId="26" xfId="0" applyFont="1" applyBorder="1" applyAlignment="1">
      <alignment horizontal="justify" wrapText="1"/>
    </xf>
    <xf numFmtId="0" fontId="3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justify" wrapText="1"/>
    </xf>
    <xf numFmtId="0" fontId="3" fillId="0" borderId="2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justify" wrapText="1"/>
    </xf>
    <xf numFmtId="0" fontId="3" fillId="0" borderId="0" xfId="0" applyFont="1" applyAlignment="1">
      <alignment horizontal="justify" wrapText="1"/>
    </xf>
    <xf numFmtId="0" fontId="22" fillId="0" borderId="23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justify" wrapText="1"/>
    </xf>
    <xf numFmtId="0" fontId="3" fillId="0" borderId="24" xfId="0" applyFont="1" applyBorder="1" applyAlignment="1">
      <alignment horizontal="justify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justify"/>
    </xf>
    <xf numFmtId="0" fontId="3" fillId="0" borderId="23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0" borderId="0" xfId="0" applyFont="1" applyAlignment="1">
      <alignment horizontal="center" wrapText="1"/>
    </xf>
    <xf numFmtId="0" fontId="3" fillId="0" borderId="23" xfId="0" applyFont="1" applyBorder="1" applyAlignment="1">
      <alignment horizontal="justify"/>
    </xf>
    <xf numFmtId="0" fontId="22" fillId="0" borderId="0" xfId="0" applyFont="1" applyAlignment="1">
      <alignment horizontal="center" vertical="center" wrapText="1"/>
    </xf>
    <xf numFmtId="0" fontId="3" fillId="0" borderId="26" xfId="0" applyFont="1" applyBorder="1" applyAlignment="1">
      <alignment horizontal="center"/>
    </xf>
    <xf numFmtId="0" fontId="3" fillId="0" borderId="24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/>
    </xf>
    <xf numFmtId="0" fontId="3" fillId="0" borderId="26" xfId="0" applyFont="1" applyBorder="1" applyAlignment="1">
      <alignment horizontal="center" wrapText="1"/>
    </xf>
    <xf numFmtId="0" fontId="3" fillId="0" borderId="0" xfId="0" applyFont="1" applyFill="1"/>
    <xf numFmtId="0" fontId="3" fillId="0" borderId="28" xfId="0" applyFont="1" applyBorder="1" applyAlignment="1">
      <alignment horizontal="center" wrapText="1"/>
    </xf>
    <xf numFmtId="0" fontId="3" fillId="0" borderId="29" xfId="0" applyFont="1" applyBorder="1" applyAlignment="1">
      <alignment horizontal="justify" wrapText="1"/>
    </xf>
    <xf numFmtId="0" fontId="22" fillId="0" borderId="29" xfId="0" applyFont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23" fillId="0" borderId="30" xfId="0" applyFont="1" applyFill="1" applyBorder="1" applyAlignment="1">
      <alignment horizontal="left" vertical="center" wrapText="1"/>
    </xf>
    <xf numFmtId="0" fontId="23" fillId="0" borderId="30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179" fontId="8" fillId="0" borderId="30" xfId="0" applyNumberFormat="1" applyFont="1" applyFill="1" applyBorder="1" applyAlignment="1">
      <alignment horizontal="center" vertical="center" wrapText="1"/>
    </xf>
    <xf numFmtId="179" fontId="21" fillId="0" borderId="0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 vertical="center" wrapText="1"/>
    </xf>
    <xf numFmtId="0" fontId="21" fillId="0" borderId="14" xfId="0" applyFont="1" applyFill="1" applyBorder="1" applyAlignment="1">
      <alignment horizontal="center" vertical="center" wrapText="1"/>
    </xf>
    <xf numFmtId="179" fontId="21" fillId="0" borderId="14" xfId="0" applyNumberFormat="1" applyFont="1" applyFill="1" applyBorder="1" applyAlignment="1">
      <alignment horizontal="center" vertical="center" wrapText="1"/>
    </xf>
  </cellXfs>
  <cellStyles count="402">
    <cellStyle name="常规" xfId="0" builtinId="0"/>
    <cellStyle name="千分位_bj22" xfId="1"/>
    <cellStyle name="常规_Sheet2" xfId="2"/>
    <cellStyle name="常规 2 2 3" xfId="3"/>
    <cellStyle name="常规 2 2 2 9" xfId="4"/>
    <cellStyle name="差_Book1_1" xfId="5"/>
    <cellStyle name="常规 2 2 4" xfId="6"/>
    <cellStyle name="20% - 强调文字颜色 4 2" xfId="7"/>
    <cellStyle name="常规 3 3" xfId="8"/>
    <cellStyle name="Accent6 - 20%" xfId="9"/>
    <cellStyle name="计算_2014.1.6（最终送审）利通区2013年土地整理2" xfId="10"/>
    <cellStyle name="_20100326高清市院遂宁检察院1080P配置清单26日改" xfId="11"/>
    <cellStyle name="Accent2 - 20%" xfId="12"/>
    <cellStyle name="_Book1" xfId="13"/>
    <cellStyle name="分级显示列_1_Book1" xfId="14"/>
    <cellStyle name="20% - 强调文字颜色 6_2014.1.6（最终送审）利通区2013年土地整理2" xfId="15"/>
    <cellStyle name="数量" xfId="16"/>
    <cellStyle name="常规 5 3" xfId="17"/>
    <cellStyle name="_ET_STYLE_NoName_00__Book1" xfId="18"/>
    <cellStyle name="差_黄土梁灌区" xfId="19"/>
    <cellStyle name="常规 3 2 5" xfId="20"/>
    <cellStyle name="20% - 强调文字颜色 2_2014.1.6（最终送审）利通区2013年土地整理2" xfId="21"/>
    <cellStyle name="_单价" xfId="22"/>
    <cellStyle name="常规 10" xfId="23"/>
    <cellStyle name="20% - 强调文字颜色 6 2" xfId="24"/>
    <cellStyle name="_弱电系统设备配置报价清单" xfId="25"/>
    <cellStyle name="Accent4 - 60%" xfId="26"/>
    <cellStyle name="args.style" xfId="27"/>
    <cellStyle name="0,0_x005f_x000d__x000a_NA_x005f_x000d__x000a_" xfId="28"/>
    <cellStyle name="Mon閠aire [0]_!!!GO" xfId="29"/>
    <cellStyle name="Accent4 - 20%" xfId="30"/>
    <cellStyle name="常规 5 2" xfId="31"/>
    <cellStyle name="常规 3 2 7" xfId="32"/>
    <cellStyle name="40% - 强调文字颜色 4 2" xfId="33"/>
    <cellStyle name="Accent1 - 20%" xfId="34"/>
    <cellStyle name="百分比 3" xfId="35"/>
    <cellStyle name="常规_Sheet2_(2015.07.03分标段预算)盐池县城西滩、贾家圈概算汇总表_重做孙家滩、甜水河概算汇总表2015.7.15【批复发出】_重做孙家滩、甜水河概算汇总表出2015.10.29【批复发出1分标】" xfId="36"/>
    <cellStyle name="0,0_x000d__x000a_NA_x000d__x000a_" xfId="37"/>
    <cellStyle name="e鯪9Y_x005f_x000B_" xfId="38"/>
    <cellStyle name="常规 3 2 6" xfId="39"/>
    <cellStyle name="解释性文本 2" xfId="40"/>
    <cellStyle name="_Book1_2" xfId="41"/>
    <cellStyle name="强调文字颜色 2_2014.1.6（最终送审）利通区2013年土地整理2" xfId="42"/>
    <cellStyle name="40% - 强调文字颜色 6_2014.1.6（最终送审）利通区2013年土地整理2" xfId="43"/>
    <cellStyle name="检查单元格 2" xfId="44"/>
    <cellStyle name="_ET_STYLE_NoName_00_" xfId="45"/>
    <cellStyle name="输出 2" xfId="46"/>
    <cellStyle name="20% - 强调文字颜色 5 2" xfId="47"/>
    <cellStyle name="差_2014.1.6（最终送审）利通区2013年土地整理2" xfId="48"/>
    <cellStyle name="常规 3" xfId="49"/>
    <cellStyle name="常规 2 7" xfId="50"/>
    <cellStyle name="60% - 强调文字颜色 2 2" xfId="51"/>
    <cellStyle name="常规_吴忠市利通区五里坡农村安全饮水工程" xfId="52"/>
    <cellStyle name="_ET_STYLE_NoName_00__表2-3" xfId="53"/>
    <cellStyle name="常规 2 2 2 7" xfId="54"/>
    <cellStyle name="40% - 强调文字颜色 1 2" xfId="55"/>
    <cellStyle name="Currency_!!!GO" xfId="56"/>
    <cellStyle name="_ET_STYLE_NoName_00__Sheet3" xfId="57"/>
    <cellStyle name="检查单元格_2014.1.6（最终送审）利通区2013年土地整理2" xfId="58"/>
    <cellStyle name="好_2014.1.6（最终送审）利通区2013年土地整理2" xfId="59"/>
    <cellStyle name="20% - 强调文字颜色 4_2014.1.6（最终送审）利通区2013年土地整理2" xfId="60"/>
    <cellStyle name="计算" xfId="61" builtinId="22"/>
    <cellStyle name="_ET_STYLE_NoName_00__表1" xfId="62"/>
    <cellStyle name="常规_设备及金属结构概算2010.8.10" xfId="63"/>
    <cellStyle name="强调文字颜色 1 2" xfId="64"/>
    <cellStyle name="常规 2 6" xfId="65"/>
    <cellStyle name="0,0_x000d_&#10;NA_x000d_&#10;" xfId="66"/>
    <cellStyle name="常规_忠市利通区2014年度大中型水库移民后期扶持项目小型农田水利工程投资" xfId="67"/>
    <cellStyle name="常规 2" xfId="68"/>
    <cellStyle name="常规 3 2 3" xfId="69"/>
    <cellStyle name="常规 3 2 4" xfId="70"/>
    <cellStyle name="_高家闸概算116号文概算（核）" xfId="71"/>
    <cellStyle name="_Book1_3" xfId="72"/>
    <cellStyle name="常规_青铜峡市叶盛镇幸福新村人饮工程工程量 " xfId="73"/>
    <cellStyle name="常规_复件 吴忠市孙家滩开发区奶牛示范园区供水工程（马玲）2013.7.30" xfId="74"/>
    <cellStyle name="_ET_STYLE_NoName_00__Book1_1" xfId="75"/>
    <cellStyle name="_贺兰沙井子沟道治理（宁夏定额）2010.8.2" xfId="76"/>
    <cellStyle name="Accent2 - 60%" xfId="77"/>
    <cellStyle name="常规_德隆116号文概算2012.11.21" xfId="78"/>
    <cellStyle name="常规 4 2" xfId="79"/>
    <cellStyle name="40% - 强调文字颜色 1_2014.1.6（最终送审）利通区2013年土地整理2" xfId="80"/>
    <cellStyle name="Accent1 - 60%" xfId="81"/>
    <cellStyle name="常规 2 2 2" xfId="82"/>
    <cellStyle name="千位_ 方正PC" xfId="83"/>
    <cellStyle name="常规_下马关工程量" xfId="84"/>
    <cellStyle name="Millares_96 Risk" xfId="85"/>
    <cellStyle name="计算 2" xfId="86"/>
    <cellStyle name="常规_（上报水利厅）闽宁概算2013-9.26" xfId="87"/>
    <cellStyle name="_ET_STYLE_NoName_00__Book1_2" xfId="88"/>
    <cellStyle name="差_23-宁夏" xfId="89"/>
    <cellStyle name="差_单价" xfId="90"/>
    <cellStyle name="Accent5 - 20%" xfId="91"/>
    <cellStyle name="常规_扁担沟土地整理项目0507" xfId="92"/>
    <cellStyle name="输出_2014.1.6（最终送审）利通区2013年土地整理2" xfId="93"/>
    <cellStyle name="20% - 强调文字颜色 3 2" xfId="94"/>
    <cellStyle name="40% - 强调文字颜色 5 2" xfId="95"/>
    <cellStyle name="t_HVAC Equipment (3)" xfId="96"/>
    <cellStyle name="40% - 强调文字颜色 2 2" xfId="97"/>
    <cellStyle name="常规 3 2 2" xfId="98"/>
    <cellStyle name="常规 2 2 7" xfId="99"/>
    <cellStyle name="40% - 强调文字颜色 4_2014.1.6（最终送审）利通区2013年土地整理2" xfId="100"/>
    <cellStyle name="60% - 强调文字颜色 1_2014.1.6（最终送审）利通区2013年土地整理2" xfId="101"/>
    <cellStyle name="_勘察设计费计算" xfId="102"/>
    <cellStyle name="常规 5" xfId="103"/>
    <cellStyle name="常规 2 9" xfId="104"/>
    <cellStyle name="已访问的超链接" xfId="105" builtinId="9"/>
    <cellStyle name="日期" xfId="106"/>
    <cellStyle name="常规 4 7" xfId="107"/>
    <cellStyle name="60% - 强调文字颜色 4 2" xfId="108"/>
    <cellStyle name="常规 3 4" xfId="109"/>
    <cellStyle name="Accent2" xfId="110"/>
    <cellStyle name="60% - 强调文字颜色 6 2" xfId="111"/>
    <cellStyle name="常规 6 7" xfId="112"/>
    <cellStyle name="常规 5 4" xfId="113"/>
    <cellStyle name="常规_2012.10.7利通区2012年小农水项目工程量清单" xfId="114"/>
    <cellStyle name="6mal" xfId="115"/>
    <cellStyle name="商品名称" xfId="116"/>
    <cellStyle name="常规_中宁县枸杞馆环湖段应急度汛工程总概算表2012.8.8" xfId="117"/>
    <cellStyle name="20% - 强调文字颜色 2 2" xfId="118"/>
    <cellStyle name="链接单元格 2" xfId="119"/>
    <cellStyle name="好_黄羊滩（116）预算定额（最终）2010.03.28" xfId="120"/>
    <cellStyle name="Accent3" xfId="121"/>
    <cellStyle name="常规 6 8" xfId="122"/>
    <cellStyle name="Milliers_!!!GO" xfId="123"/>
    <cellStyle name="寘嬫愗傝_Region Orders (2)" xfId="124"/>
    <cellStyle name="常规_复件 吴忠市现代牧业奶牛养殖牧场高效节水实施方案投资（马玲）" xfId="125"/>
    <cellStyle name="常规_吴忠市孙家滩土地占补二期预算（马建涛2014.7.14最终）" xfId="126"/>
    <cellStyle name="百分比 2" xfId="127"/>
    <cellStyle name="60% - 强调文字颜色 1 2" xfId="128"/>
    <cellStyle name="Accent3 - 40%" xfId="129"/>
    <cellStyle name="60% - 强调文字颜色 6" xfId="130" builtinId="52"/>
    <cellStyle name="样式 1" xfId="131"/>
    <cellStyle name="Accent6 - 40%" xfId="132"/>
    <cellStyle name="好_Book1_1" xfId="133"/>
    <cellStyle name="Accent4" xfId="134"/>
    <cellStyle name="常规 6 9" xfId="135"/>
    <cellStyle name="20% - 强调文字颜色 1_2014.1.6（最终送审）利通区2013年土地整理2" xfId="136"/>
    <cellStyle name="强调 1" xfId="137"/>
    <cellStyle name="60% - 强调文字颜色 6_2014.1.6（最终送审）利通区2013年土地整理2" xfId="138"/>
    <cellStyle name="常规 2 2 2 2" xfId="139"/>
    <cellStyle name="捠壿 [0.00]_Region Orders (2)" xfId="140"/>
    <cellStyle name="Accent5" xfId="141"/>
    <cellStyle name="强调文字颜色 6_2014.1.6（最终送审）利通区2013年土地整理2" xfId="142"/>
    <cellStyle name="40% - 强调文字颜色 3 2" xfId="143"/>
    <cellStyle name="Accent5 - 40%" xfId="144"/>
    <cellStyle name="常规 3 6" xfId="145"/>
    <cellStyle name="强调文字颜色 2 2" xfId="146"/>
    <cellStyle name="40% - 强调文字颜色 3" xfId="147" builtinId="39"/>
    <cellStyle name="百分比_中宁县枸杞馆环湖段应急度汛工程总概算表2012.8.8" xfId="148"/>
    <cellStyle name="常规 6" xfId="149"/>
    <cellStyle name="ColLevel_1" xfId="150"/>
    <cellStyle name="常规_工作表" xfId="151"/>
    <cellStyle name="_Book1_1" xfId="152"/>
    <cellStyle name="输入_2014.1.6（最终送审）利通区2013年土地整理2" xfId="153"/>
    <cellStyle name="_ET_STYLE_NoName_00__2014.1.6（最终送审）利通区2013年土地整理2" xfId="154"/>
    <cellStyle name="常规 36" xfId="155"/>
    <cellStyle name="Comma [0]_!!!GO" xfId="156"/>
    <cellStyle name="Currency1" xfId="157"/>
    <cellStyle name="好 2" xfId="158"/>
    <cellStyle name="常规_贺坊概算（07年5月8日恢复第一次投资，加大水处理设备基价）_2008农发项目概算表1_盐池县花马池镇井灌区灌溉饲草料地高效节水灌溉工程预算" xfId="159"/>
    <cellStyle name="Date" xfId="160"/>
    <cellStyle name="常规 2 2 4 2" xfId="161"/>
    <cellStyle name="标题 5" xfId="162"/>
    <cellStyle name="差" xfId="163" builtinId="27"/>
    <cellStyle name="e鯪9Y_x000B_" xfId="164"/>
    <cellStyle name="强调文字颜色 4_2014.1.6（最终送审）利通区2013年土地整理2" xfId="165"/>
    <cellStyle name="New Times Roman" xfId="166"/>
    <cellStyle name="差 2" xfId="167"/>
    <cellStyle name="常规 2 2 2 3" xfId="168"/>
    <cellStyle name="强调 2" xfId="169"/>
    <cellStyle name="Header1" xfId="170"/>
    <cellStyle name="Input [yellow]" xfId="171"/>
    <cellStyle name="Accent3 - 20%" xfId="172"/>
    <cellStyle name="Input Cells" xfId="173"/>
    <cellStyle name="常规 2 2 9" xfId="174"/>
    <cellStyle name="常规 2 10" xfId="175"/>
    <cellStyle name="常规_宁夏中宁县规模化节水灌溉增效示范项目实施方案1（2012-2015年）估算11.10" xfId="176"/>
    <cellStyle name="Percent_!!!GO" xfId="177"/>
    <cellStyle name="常规 6 3" xfId="178"/>
    <cellStyle name="60% - 强调文字颜色 2_2014.1.6（最终送审）利通区2013年土地整理2" xfId="179"/>
    <cellStyle name="Linked Cells" xfId="180"/>
    <cellStyle name="适中" xfId="181" builtinId="28"/>
    <cellStyle name="借出原因" xfId="182"/>
    <cellStyle name="千分位[0]_bj22" xfId="183"/>
    <cellStyle name="Millares [0]_96 Risk" xfId="184"/>
    <cellStyle name="20% - 强调文字颜色 1 2" xfId="185"/>
    <cellStyle name="常规_upvc9150" xfId="186"/>
    <cellStyle name="好_Book1" xfId="187"/>
    <cellStyle name="常规 5 6" xfId="188"/>
    <cellStyle name="强调文字颜色 4 2" xfId="189"/>
    <cellStyle name="常规 2 2 5" xfId="190"/>
    <cellStyle name="Accent5 - 60%" xfId="191"/>
    <cellStyle name="0,0&#13;&#10;NA&#13;&#10;" xfId="192"/>
    <cellStyle name="Milliers [0]_!!!GO" xfId="193"/>
    <cellStyle name="Moneda_96 Risk" xfId="194"/>
    <cellStyle name="差_南山台子概算116号文 徐改" xfId="195"/>
    <cellStyle name="常规 3 2 9" xfId="196"/>
    <cellStyle name="Pourcentage_pldt" xfId="197"/>
    <cellStyle name="常规_工程量（总）" xfId="198"/>
    <cellStyle name="标题 2 2" xfId="199"/>
    <cellStyle name="PSSpacer" xfId="200"/>
    <cellStyle name="标题 1 2" xfId="201"/>
    <cellStyle name="常规_宁夏农村人饮安全工程初设汇总表格式" xfId="202"/>
    <cellStyle name="RowLevel_1" xfId="203"/>
    <cellStyle name="_西吉县葫芦河治理工程概算表（116号）-核" xfId="204"/>
    <cellStyle name="RowLevel_2" xfId="205"/>
    <cellStyle name="强调文字颜色 3_2014.1.6（最终送审）利通区2013年土地整理2" xfId="206"/>
    <cellStyle name="Standard_AREAS" xfId="207"/>
    <cellStyle name="0,0_x000d__x000a_NA_x000d__x000a_ 2" xfId="208"/>
    <cellStyle name="强调文字颜色 5_2014.1.6（最终送审）利通区2013年土地整理2" xfId="209"/>
    <cellStyle name="常规 5 8" xfId="210"/>
    <cellStyle name="常规_鲁家窑供水水源概算 2011.12.17" xfId="211"/>
    <cellStyle name="60% - 强调文字颜色 2" xfId="212" builtinId="36"/>
    <cellStyle name="部门" xfId="213"/>
    <cellStyle name="捠壿_Region Orders (2)" xfId="214"/>
    <cellStyle name="编号" xfId="215"/>
    <cellStyle name="PSChar" xfId="216"/>
    <cellStyle name="常规_海源新区兰坪山水库投资概算（43#）" xfId="217"/>
    <cellStyle name="常规 2 5" xfId="218"/>
    <cellStyle name="40% - 强调文字颜色 2_2014.1.6（最终送审）利通区2013年土地整理2" xfId="219"/>
    <cellStyle name="常规 10 2" xfId="220"/>
    <cellStyle name="常规 4 3" xfId="221"/>
    <cellStyle name="常规 2 3" xfId="222"/>
    <cellStyle name="常规_黄河吴忠市防洪堤东岸拓宽工程(宁夏定额发水利厅)" xfId="223"/>
    <cellStyle name="常规 2 2 6" xfId="224"/>
    <cellStyle name="常规_Sheet1_1" xfId="225"/>
    <cellStyle name="PSHeading" xfId="226"/>
    <cellStyle name="常规_费用" xfId="227"/>
    <cellStyle name="标题 4 2" xfId="228"/>
    <cellStyle name="常规_Sheet2_吴忠市太阳山开发区污水处理厂中水供水工程（2017.01.09曹磊）" xfId="229"/>
    <cellStyle name="标题_中卫市南山台泵站1" xfId="230"/>
    <cellStyle name="Normal_!!!GO" xfId="231"/>
    <cellStyle name="常规_西吉长易河人引工程估算核2013.6.24" xfId="232"/>
    <cellStyle name="差_Book1" xfId="233"/>
    <cellStyle name="差_西吉县葫芦河治理工程概算表（116号）-核" xfId="234"/>
    <cellStyle name="适中_2014.1.6（最终送审）利通区2013年土地整理2" xfId="235"/>
    <cellStyle name="常规 4" xfId="236"/>
    <cellStyle name="常规 2 8" xfId="237"/>
    <cellStyle name="常规 2 8 2 2" xfId="238"/>
    <cellStyle name="Accent1" xfId="239"/>
    <cellStyle name="强调文字颜色 5 2" xfId="240"/>
    <cellStyle name="常规 6 6" xfId="241"/>
    <cellStyle name="货币" xfId="242" builtinId="4"/>
    <cellStyle name="注释_2014.1.6（最终送审）利通区2013年土地整理2" xfId="243"/>
    <cellStyle name="Accent3 - 60%" xfId="244"/>
    <cellStyle name="常规 3 7" xfId="245"/>
    <cellStyle name="60% - 强调文字颜色 3 2" xfId="246"/>
    <cellStyle name="常规 2 4" xfId="247"/>
    <cellStyle name="差_黄羊滩（116）预算定额（最终）2010.03.28" xfId="248"/>
    <cellStyle name="常规 3 9" xfId="249"/>
    <cellStyle name="常规 4 6" xfId="250"/>
    <cellStyle name="强调文字颜色 3 2" xfId="251"/>
    <cellStyle name="常规 4 9" xfId="252"/>
    <cellStyle name="常规 5 5" xfId="253"/>
    <cellStyle name="常规 2 8 4" xfId="254"/>
    <cellStyle name="常规 4 4" xfId="255"/>
    <cellStyle name="常规 5 7" xfId="256"/>
    <cellStyle name="60% - 强调文字颜色 5 2" xfId="257"/>
    <cellStyle name="Accent2 - 40%" xfId="258"/>
    <cellStyle name="好_南山台子概算116号文 徐改" xfId="259"/>
    <cellStyle name="Currency [0]_!!!GO" xfId="260"/>
    <cellStyle name="20% - 强调文字颜色 1" xfId="261" builtinId="30"/>
    <cellStyle name="常规_复件 永宁县西部水资源综合利用工程（新桥滞洪区—靖吊路）概算2012.12.12 - 副本" xfId="262"/>
    <cellStyle name="PSDate" xfId="263"/>
    <cellStyle name="注释 2" xfId="264"/>
    <cellStyle name="常规 6 4" xfId="265"/>
    <cellStyle name="20% - 强调文字颜色 6" xfId="266" builtinId="50"/>
    <cellStyle name="常规_（报批）永宁县第一排水沟概算2013.10.28" xfId="267"/>
    <cellStyle name="差_中卫市南山台泵站1" xfId="268"/>
    <cellStyle name="常规 8" xfId="269"/>
    <cellStyle name="常规 6 2" xfId="270"/>
    <cellStyle name="Grey" xfId="271"/>
    <cellStyle name="60% - 强调文字颜色 3_2014.1.6（最终送审）利通区2013年土地整理2" xfId="272"/>
    <cellStyle name="常规_Sheet1" xfId="273"/>
    <cellStyle name="好_西吉县葫芦河治理工程概算表（116号）-核" xfId="274"/>
    <cellStyle name="常规 2_2014.1.6（最终送审）利通区2013年土地整理2" xfId="275"/>
    <cellStyle name="常规 2 2 8" xfId="276"/>
    <cellStyle name="好_23-宁夏" xfId="277"/>
    <cellStyle name="警告文本 2" xfId="278"/>
    <cellStyle name="标题 4" xfId="279" builtinId="19"/>
    <cellStyle name="常规 3 8" xfId="280"/>
    <cellStyle name="常规_七星渠 116号文估算2008.11.29" xfId="281"/>
    <cellStyle name="常规 5 9" xfId="282"/>
    <cellStyle name="20% - 强调文字颜色 3_2014.1.6（最终送审）利通区2013年土地整理2" xfId="283"/>
    <cellStyle name="常规 4 8" xfId="284"/>
    <cellStyle name="常规_勘察设计费计算" xfId="285"/>
    <cellStyle name="常规_太阳山《预应力混凝土枕制造项目》和《宁夏泰富能源油品仓储项目》供水工程 投" xfId="286"/>
    <cellStyle name="强调文字颜色 6 2" xfId="287"/>
    <cellStyle name="Mon閠aire_!!!GO" xfId="288"/>
    <cellStyle name="常规_工程量(原池)" xfId="289"/>
    <cellStyle name="comma zerodec" xfId="290"/>
    <cellStyle name="Accent1 - 40%" xfId="291"/>
    <cellStyle name="60% - 强调文字颜色 4_2014.1.6（最终送审）利通区2013年土地整理2" xfId="292"/>
    <cellStyle name="t" xfId="293"/>
    <cellStyle name="常规_吴忠市孙家滩优质苹果2012.10" xfId="294"/>
    <cellStyle name="常规_专用部分（方案三）2004.10.9_灌区工程表（20060524）" xfId="295"/>
    <cellStyle name="40% - 强调文字颜色 5_2014.1.6（最终送审）利通区2013年土地整理2" xfId="296"/>
    <cellStyle name="常规_中宁县单、双阴洞沟治理（修改）" xfId="297"/>
    <cellStyle name="注释" xfId="298" builtinId="10"/>
    <cellStyle name="常规 6 5" xfId="299"/>
    <cellStyle name="分级显示行_1_Book1" xfId="300"/>
    <cellStyle name="常规_孙家滩高效节水概算朱清核（加30万最终批复f）2015.1.8" xfId="301"/>
    <cellStyle name="常规 12 2 7" xfId="302"/>
    <cellStyle name="常规_南山台子概算116号文 徐改" xfId="303"/>
    <cellStyle name="PSInt" xfId="304"/>
    <cellStyle name="常规 9" xfId="305"/>
    <cellStyle name="标题1" xfId="306"/>
    <cellStyle name="差_批复黄羊滩（116）预算定额（最终）2010.9.3" xfId="307"/>
    <cellStyle name="常规_脱烈概算表.xls" xfId="308"/>
    <cellStyle name="Comma_!!!GO" xfId="309"/>
    <cellStyle name="常规 4 5" xfId="310"/>
    <cellStyle name="汇总 2" xfId="311"/>
    <cellStyle name="常规 13 2" xfId="312"/>
    <cellStyle name="常规_66666666666666" xfId="313"/>
    <cellStyle name="no dec" xfId="314"/>
    <cellStyle name="常规 30" xfId="315"/>
    <cellStyle name="per.style" xfId="316"/>
    <cellStyle name="20% - 强调文字颜色 4" xfId="317" builtinId="42"/>
    <cellStyle name="适中 2" xfId="318"/>
    <cellStyle name="标题 3 2" xfId="319"/>
    <cellStyle name="常规 3 2" xfId="320"/>
    <cellStyle name="40% - 强调文字颜色 4" xfId="321" builtinId="43"/>
    <cellStyle name="常规_高家闸概算116号文概算（核）" xfId="322"/>
    <cellStyle name="输入 2" xfId="323"/>
    <cellStyle name="40% - 强调文字颜色 5" xfId="324" builtinId="47"/>
    <cellStyle name="PSDec" xfId="325"/>
    <cellStyle name="常规 2 2 2 8" xfId="326"/>
    <cellStyle name="常规 47 2 2" xfId="327"/>
    <cellStyle name="好_批复黄羊滩（116）预算定额（最终）2010.9.3" xfId="328"/>
    <cellStyle name="强调文字颜色 4" xfId="329" builtinId="41"/>
    <cellStyle name="60% - 强调文字颜色 3" xfId="330" builtinId="40"/>
    <cellStyle name="_南山台子概算116号文 徐改" xfId="331"/>
    <cellStyle name="输入" xfId="332" builtinId="20"/>
    <cellStyle name="Dollar (zero dec)" xfId="333"/>
    <cellStyle name="强调文字颜色 3" xfId="334" builtinId="37"/>
    <cellStyle name="常规 2 2 2 6" xfId="335"/>
    <cellStyle name="40% - 强调文字颜色 6 2" xfId="336"/>
    <cellStyle name="20% - 强调文字颜色 3" xfId="337" builtinId="38"/>
    <cellStyle name="强调文字颜色 1_2014.1.6（最终送审）利通区2013年土地整理2" xfId="338"/>
    <cellStyle name="好" xfId="339" builtinId="26"/>
    <cellStyle name="Normal - Style1" xfId="340"/>
    <cellStyle name="60% - 强调文字颜色 1" xfId="341" builtinId="32"/>
    <cellStyle name="百分比" xfId="342" builtinId="5"/>
    <cellStyle name="40% - 强调文字颜色 6" xfId="343" builtinId="51"/>
    <cellStyle name="千位分隔" xfId="344" builtinId="3"/>
    <cellStyle name="Percent [2]" xfId="345"/>
    <cellStyle name="寘嬫愗傝 [0.00]_Region Orders (2)" xfId="346"/>
    <cellStyle name="60% - 强调文字颜色 5" xfId="347" builtinId="48"/>
    <cellStyle name="常规 2 2 2 5" xfId="348"/>
    <cellStyle name="40% - 强调文字颜色 2" xfId="349" builtinId="35"/>
    <cellStyle name="强调文字颜色 2" xfId="350" builtinId="33"/>
    <cellStyle name="标题 1" xfId="351" builtinId="16"/>
    <cellStyle name="常规 2 2" xfId="352"/>
    <cellStyle name="常规_盐池县高效节水灌溉项目2013年度实施方案9.24_（2016.02.21杜总）同心脱贫销号下马关项目区高效节水灌溉项目" xfId="353"/>
    <cellStyle name="sstot" xfId="354"/>
    <cellStyle name="表标题" xfId="355"/>
    <cellStyle name="常规_专用部分（方案三）2004.10.9" xfId="356"/>
    <cellStyle name="60% - 强调文字颜色 4" xfId="357" builtinId="44"/>
    <cellStyle name="常规 3 5" xfId="358"/>
    <cellStyle name="常规 2 2 2 4" xfId="359"/>
    <cellStyle name="Header2" xfId="360"/>
    <cellStyle name="普通_ANALYSE" xfId="361"/>
    <cellStyle name="强调 3" xfId="362"/>
    <cellStyle name="常规 12 2 2 2" xfId="363"/>
    <cellStyle name="40% - 强调文字颜色 1" xfId="364" builtinId="31"/>
    <cellStyle name="40% - 强调文字颜色 3_2014.1.6（最终送审）利通区2013年土地整理2" xfId="365"/>
    <cellStyle name="强调文字颜色 1" xfId="366" builtinId="29"/>
    <cellStyle name="Accent6 - 60%" xfId="367"/>
    <cellStyle name="常规_2013.10.26二旗沟（报批）第一排水沟_永宁段" xfId="368"/>
    <cellStyle name="标题 3" xfId="369" builtinId="18"/>
    <cellStyle name="20% - 强调文字颜色 5_2014.1.6（最终送审）利通区2013年土地整理2" xfId="370"/>
    <cellStyle name="输出" xfId="371" builtinId="21"/>
    <cellStyle name="20% - 强调文字颜色 5" xfId="372" builtinId="46"/>
    <cellStyle name="60% - 强调文字颜色 5_2014.1.6（最终送审）利通区2013年土地整理2" xfId="373"/>
    <cellStyle name="Accent6" xfId="374"/>
    <cellStyle name="汇总" xfId="375" builtinId="25"/>
    <cellStyle name="Accent4 - 40%" xfId="376"/>
    <cellStyle name="常规 23" xfId="377"/>
    <cellStyle name="检查单元格" xfId="378" builtinId="23"/>
    <cellStyle name="千位[0]_ 方正PC" xfId="379"/>
    <cellStyle name="解释性文本" xfId="380" builtinId="53"/>
    <cellStyle name="常规_2015.4.14中宁县井梁子沟治理工程" xfId="381"/>
    <cellStyle name="20% - 强调文字颜色 2" xfId="382" builtinId="34"/>
    <cellStyle name="常规_（杨涛）新建村（1队、4队）渠道砌护工程总概算2013.6.8" xfId="383"/>
    <cellStyle name="货币[0]" xfId="384" builtinId="7"/>
    <cellStyle name="好_中卫市南山台泵站1" xfId="385"/>
    <cellStyle name="_固海灌区 116号文概算2009.7.10" xfId="386"/>
    <cellStyle name="标题" xfId="387" builtinId="15"/>
    <cellStyle name="警告文本" xfId="388" builtinId="11"/>
    <cellStyle name="好_黄土梁灌区" xfId="389"/>
    <cellStyle name="百分比_盟城供水" xfId="390"/>
    <cellStyle name="Moneda [0]_96 Risk" xfId="391"/>
    <cellStyle name="昗弨_Pacific Region P&amp;L" xfId="392"/>
    <cellStyle name="强调文字颜色 5" xfId="393" builtinId="45"/>
    <cellStyle name="好_单价" xfId="394"/>
    <cellStyle name="强调文字颜色 6" xfId="395" builtinId="49"/>
    <cellStyle name="超链接" xfId="396" builtinId="8"/>
    <cellStyle name="常规 3 2 8" xfId="397"/>
    <cellStyle name="千位分隔[0]" xfId="398" builtinId="6"/>
    <cellStyle name="标题 2" xfId="399" builtinId="17"/>
    <cellStyle name="常规 7" xfId="400"/>
    <cellStyle name="链接单元格" xfId="401" builtinId="24"/>
  </cellStyles>
  <tableStyles count="0" defaultTableStyle="TableStyleMedium2" defaultPivotStyle="PivotStyleLight16"/>
  <colors>
    <mruColors>
      <color rgb="00FFFF99"/>
      <color rgb="00CC99FF"/>
      <color rgb="00FCE4D6"/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9" Type="http://schemas.openxmlformats.org/officeDocument/2006/relationships/externalLink" Target="externalLinks/externalLink93.xml"/><Relationship Id="rId98" Type="http://schemas.openxmlformats.org/officeDocument/2006/relationships/externalLink" Target="externalLinks/externalLink92.xml"/><Relationship Id="rId97" Type="http://schemas.openxmlformats.org/officeDocument/2006/relationships/externalLink" Target="externalLinks/externalLink91.xml"/><Relationship Id="rId96" Type="http://schemas.openxmlformats.org/officeDocument/2006/relationships/externalLink" Target="externalLinks/externalLink90.xml"/><Relationship Id="rId95" Type="http://schemas.openxmlformats.org/officeDocument/2006/relationships/externalLink" Target="externalLinks/externalLink89.xml"/><Relationship Id="rId94" Type="http://schemas.openxmlformats.org/officeDocument/2006/relationships/externalLink" Target="externalLinks/externalLink88.xml"/><Relationship Id="rId93" Type="http://schemas.openxmlformats.org/officeDocument/2006/relationships/externalLink" Target="externalLinks/externalLink87.xml"/><Relationship Id="rId92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5.xml"/><Relationship Id="rId90" Type="http://schemas.openxmlformats.org/officeDocument/2006/relationships/externalLink" Target="externalLinks/externalLink84.xml"/><Relationship Id="rId9" Type="http://schemas.openxmlformats.org/officeDocument/2006/relationships/externalLink" Target="externalLinks/externalLink3.xml"/><Relationship Id="rId89" Type="http://schemas.openxmlformats.org/officeDocument/2006/relationships/externalLink" Target="externalLinks/externalLink83.xml"/><Relationship Id="rId88" Type="http://schemas.openxmlformats.org/officeDocument/2006/relationships/externalLink" Target="externalLinks/externalLink82.xml"/><Relationship Id="rId87" Type="http://schemas.openxmlformats.org/officeDocument/2006/relationships/externalLink" Target="externalLinks/externalLink81.xml"/><Relationship Id="rId86" Type="http://schemas.openxmlformats.org/officeDocument/2006/relationships/externalLink" Target="externalLinks/externalLink80.xml"/><Relationship Id="rId85" Type="http://schemas.openxmlformats.org/officeDocument/2006/relationships/externalLink" Target="externalLinks/externalLink79.xml"/><Relationship Id="rId84" Type="http://schemas.openxmlformats.org/officeDocument/2006/relationships/externalLink" Target="externalLinks/externalLink78.xml"/><Relationship Id="rId83" Type="http://schemas.openxmlformats.org/officeDocument/2006/relationships/externalLink" Target="externalLinks/externalLink77.xml"/><Relationship Id="rId82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5.xml"/><Relationship Id="rId80" Type="http://schemas.openxmlformats.org/officeDocument/2006/relationships/externalLink" Target="externalLinks/externalLink74.xml"/><Relationship Id="rId8" Type="http://schemas.openxmlformats.org/officeDocument/2006/relationships/externalLink" Target="externalLinks/externalLink2.xml"/><Relationship Id="rId79" Type="http://schemas.openxmlformats.org/officeDocument/2006/relationships/externalLink" Target="externalLinks/externalLink73.xml"/><Relationship Id="rId78" Type="http://schemas.openxmlformats.org/officeDocument/2006/relationships/externalLink" Target="externalLinks/externalLink72.xml"/><Relationship Id="rId77" Type="http://schemas.openxmlformats.org/officeDocument/2006/relationships/externalLink" Target="externalLinks/externalLink71.xml"/><Relationship Id="rId76" Type="http://schemas.openxmlformats.org/officeDocument/2006/relationships/externalLink" Target="externalLinks/externalLink70.xml"/><Relationship Id="rId75" Type="http://schemas.openxmlformats.org/officeDocument/2006/relationships/externalLink" Target="externalLinks/externalLink69.xml"/><Relationship Id="rId74" Type="http://schemas.openxmlformats.org/officeDocument/2006/relationships/externalLink" Target="externalLinks/externalLink68.xml"/><Relationship Id="rId73" Type="http://schemas.openxmlformats.org/officeDocument/2006/relationships/externalLink" Target="externalLinks/externalLink67.xml"/><Relationship Id="rId72" Type="http://schemas.openxmlformats.org/officeDocument/2006/relationships/externalLink" Target="externalLinks/externalLink66.xml"/><Relationship Id="rId71" Type="http://schemas.openxmlformats.org/officeDocument/2006/relationships/externalLink" Target="externalLinks/externalLink65.xml"/><Relationship Id="rId70" Type="http://schemas.openxmlformats.org/officeDocument/2006/relationships/externalLink" Target="externalLinks/externalLink64.xml"/><Relationship Id="rId7" Type="http://schemas.openxmlformats.org/officeDocument/2006/relationships/externalLink" Target="externalLinks/externalLink1.xml"/><Relationship Id="rId69" Type="http://schemas.openxmlformats.org/officeDocument/2006/relationships/externalLink" Target="externalLinks/externalLink63.xml"/><Relationship Id="rId68" Type="http://schemas.openxmlformats.org/officeDocument/2006/relationships/externalLink" Target="externalLinks/externalLink62.xml"/><Relationship Id="rId67" Type="http://schemas.openxmlformats.org/officeDocument/2006/relationships/externalLink" Target="externalLinks/externalLink61.xml"/><Relationship Id="rId66" Type="http://schemas.openxmlformats.org/officeDocument/2006/relationships/externalLink" Target="externalLinks/externalLink60.xml"/><Relationship Id="rId65" Type="http://schemas.openxmlformats.org/officeDocument/2006/relationships/externalLink" Target="externalLinks/externalLink59.xml"/><Relationship Id="rId64" Type="http://schemas.openxmlformats.org/officeDocument/2006/relationships/externalLink" Target="externalLinks/externalLink58.xml"/><Relationship Id="rId63" Type="http://schemas.openxmlformats.org/officeDocument/2006/relationships/externalLink" Target="externalLinks/externalLink57.xml"/><Relationship Id="rId62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55.xml"/><Relationship Id="rId60" Type="http://schemas.openxmlformats.org/officeDocument/2006/relationships/externalLink" Target="externalLinks/externalLink54.xml"/><Relationship Id="rId6" Type="http://schemas.openxmlformats.org/officeDocument/2006/relationships/worksheet" Target="worksheets/sheet6.xml"/><Relationship Id="rId59" Type="http://schemas.openxmlformats.org/officeDocument/2006/relationships/externalLink" Target="externalLinks/externalLink53.xml"/><Relationship Id="rId58" Type="http://schemas.openxmlformats.org/officeDocument/2006/relationships/externalLink" Target="externalLinks/externalLink52.xml"/><Relationship Id="rId57" Type="http://schemas.openxmlformats.org/officeDocument/2006/relationships/externalLink" Target="externalLinks/externalLink51.xml"/><Relationship Id="rId56" Type="http://schemas.openxmlformats.org/officeDocument/2006/relationships/externalLink" Target="externalLinks/externalLink50.xml"/><Relationship Id="rId55" Type="http://schemas.openxmlformats.org/officeDocument/2006/relationships/externalLink" Target="externalLinks/externalLink49.xml"/><Relationship Id="rId54" Type="http://schemas.openxmlformats.org/officeDocument/2006/relationships/externalLink" Target="externalLinks/externalLink48.xml"/><Relationship Id="rId53" Type="http://schemas.openxmlformats.org/officeDocument/2006/relationships/externalLink" Target="externalLinks/externalLink47.xml"/><Relationship Id="rId52" Type="http://schemas.openxmlformats.org/officeDocument/2006/relationships/externalLink" Target="externalLinks/externalLink46.xml"/><Relationship Id="rId51" Type="http://schemas.openxmlformats.org/officeDocument/2006/relationships/externalLink" Target="externalLinks/externalLink45.xml"/><Relationship Id="rId50" Type="http://schemas.openxmlformats.org/officeDocument/2006/relationships/externalLink" Target="externalLinks/externalLink44.xml"/><Relationship Id="rId5" Type="http://schemas.openxmlformats.org/officeDocument/2006/relationships/worksheet" Target="worksheets/sheet5.xml"/><Relationship Id="rId49" Type="http://schemas.openxmlformats.org/officeDocument/2006/relationships/externalLink" Target="externalLinks/externalLink43.xml"/><Relationship Id="rId48" Type="http://schemas.openxmlformats.org/officeDocument/2006/relationships/externalLink" Target="externalLinks/externalLink42.xml"/><Relationship Id="rId47" Type="http://schemas.openxmlformats.org/officeDocument/2006/relationships/externalLink" Target="externalLinks/externalLink41.xml"/><Relationship Id="rId46" Type="http://schemas.openxmlformats.org/officeDocument/2006/relationships/externalLink" Target="externalLinks/externalLink40.xml"/><Relationship Id="rId45" Type="http://schemas.openxmlformats.org/officeDocument/2006/relationships/externalLink" Target="externalLinks/externalLink39.xml"/><Relationship Id="rId44" Type="http://schemas.openxmlformats.org/officeDocument/2006/relationships/externalLink" Target="externalLinks/externalLink38.xml"/><Relationship Id="rId43" Type="http://schemas.openxmlformats.org/officeDocument/2006/relationships/externalLink" Target="externalLinks/externalLink37.xml"/><Relationship Id="rId42" Type="http://schemas.openxmlformats.org/officeDocument/2006/relationships/externalLink" Target="externalLinks/externalLink36.xml"/><Relationship Id="rId41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4.xml"/><Relationship Id="rId4" Type="http://schemas.openxmlformats.org/officeDocument/2006/relationships/worksheet" Target="worksheets/sheet4.xml"/><Relationship Id="rId39" Type="http://schemas.openxmlformats.org/officeDocument/2006/relationships/externalLink" Target="externalLinks/externalLink33.xml"/><Relationship Id="rId38" Type="http://schemas.openxmlformats.org/officeDocument/2006/relationships/externalLink" Target="externalLinks/externalLink32.xml"/><Relationship Id="rId37" Type="http://schemas.openxmlformats.org/officeDocument/2006/relationships/externalLink" Target="externalLinks/externalLink31.xml"/><Relationship Id="rId36" Type="http://schemas.openxmlformats.org/officeDocument/2006/relationships/externalLink" Target="externalLinks/externalLink30.xml"/><Relationship Id="rId35" Type="http://schemas.openxmlformats.org/officeDocument/2006/relationships/externalLink" Target="externalLinks/externalLink29.xml"/><Relationship Id="rId34" Type="http://schemas.openxmlformats.org/officeDocument/2006/relationships/externalLink" Target="externalLinks/externalLink28.xml"/><Relationship Id="rId33" Type="http://schemas.openxmlformats.org/officeDocument/2006/relationships/externalLink" Target="externalLinks/externalLink27.xml"/><Relationship Id="rId32" Type="http://schemas.openxmlformats.org/officeDocument/2006/relationships/externalLink" Target="externalLinks/externalLink26.xml"/><Relationship Id="rId31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4.xml"/><Relationship Id="rId3" Type="http://schemas.openxmlformats.org/officeDocument/2006/relationships/worksheet" Target="worksheets/sheet3.xml"/><Relationship Id="rId29" Type="http://schemas.openxmlformats.org/officeDocument/2006/relationships/externalLink" Target="externalLinks/externalLink23.xml"/><Relationship Id="rId28" Type="http://schemas.openxmlformats.org/officeDocument/2006/relationships/externalLink" Target="externalLinks/externalLink22.xml"/><Relationship Id="rId27" Type="http://schemas.openxmlformats.org/officeDocument/2006/relationships/externalLink" Target="externalLinks/externalLink21.xml"/><Relationship Id="rId26" Type="http://schemas.openxmlformats.org/officeDocument/2006/relationships/externalLink" Target="externalLinks/externalLink20.xml"/><Relationship Id="rId25" Type="http://schemas.openxmlformats.org/officeDocument/2006/relationships/externalLink" Target="externalLinks/externalLink19.xml"/><Relationship Id="rId24" Type="http://schemas.openxmlformats.org/officeDocument/2006/relationships/externalLink" Target="externalLinks/externalLink18.xml"/><Relationship Id="rId23" Type="http://schemas.openxmlformats.org/officeDocument/2006/relationships/externalLink" Target="externalLinks/externalLink17.xml"/><Relationship Id="rId22" Type="http://schemas.openxmlformats.org/officeDocument/2006/relationships/externalLink" Target="externalLinks/externalLink16.xml"/><Relationship Id="rId21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9" Type="http://schemas.openxmlformats.org/officeDocument/2006/relationships/externalLink" Target="externalLinks/externalLink13.xml"/><Relationship Id="rId18" Type="http://schemas.openxmlformats.org/officeDocument/2006/relationships/externalLink" Target="externalLinks/externalLink12.xml"/><Relationship Id="rId17" Type="http://schemas.openxmlformats.org/officeDocument/2006/relationships/externalLink" Target="externalLinks/externalLink11.xml"/><Relationship Id="rId16" Type="http://schemas.openxmlformats.org/officeDocument/2006/relationships/externalLink" Target="externalLinks/externalLink10.xml"/><Relationship Id="rId15" Type="http://schemas.openxmlformats.org/officeDocument/2006/relationships/externalLink" Target="externalLinks/externalLink9.xml"/><Relationship Id="rId14" Type="http://schemas.openxmlformats.org/officeDocument/2006/relationships/externalLink" Target="externalLinks/externalLink8.xml"/><Relationship Id="rId13" Type="http://schemas.openxmlformats.org/officeDocument/2006/relationships/externalLink" Target="externalLinks/externalLink7.xml"/><Relationship Id="rId12" Type="http://schemas.openxmlformats.org/officeDocument/2006/relationships/externalLink" Target="externalLinks/externalLink6.xml"/><Relationship Id="rId11" Type="http://schemas.openxmlformats.org/officeDocument/2006/relationships/externalLink" Target="externalLinks/externalLink5.xml"/><Relationship Id="rId103" Type="http://schemas.openxmlformats.org/officeDocument/2006/relationships/sharedStrings" Target="sharedStrings.xml"/><Relationship Id="rId102" Type="http://schemas.openxmlformats.org/officeDocument/2006/relationships/styles" Target="styles.xml"/><Relationship Id="rId101" Type="http://schemas.openxmlformats.org/officeDocument/2006/relationships/theme" Target="theme/theme1.xml"/><Relationship Id="rId100" Type="http://schemas.openxmlformats.org/officeDocument/2006/relationships/externalLink" Target="externalLinks/externalLink94.xml"/><Relationship Id="rId10" Type="http://schemas.openxmlformats.org/officeDocument/2006/relationships/externalLink" Target="externalLinks/externalLink4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11</xdr:col>
      <xdr:colOff>600075</xdr:colOff>
      <xdr:row>11</xdr:row>
      <xdr:rowOff>180975</xdr:rowOff>
    </xdr:from>
    <xdr:to>
      <xdr:col>15</xdr:col>
      <xdr:colOff>123825</xdr:colOff>
      <xdr:row>26</xdr:row>
      <xdr:rowOff>123825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959465" y="2994025"/>
          <a:ext cx="5953125" cy="35052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1438275</xdr:colOff>
      <xdr:row>21</xdr:row>
      <xdr:rowOff>38100</xdr:rowOff>
    </xdr:from>
    <xdr:to>
      <xdr:col>13</xdr:col>
      <xdr:colOff>676275</xdr:colOff>
      <xdr:row>46</xdr:row>
      <xdr:rowOff>123825</xdr:rowOff>
    </xdr:to>
    <xdr:pic>
      <xdr:nvPicPr>
        <xdr:cNvPr id="4" name="图片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787890" y="5270500"/>
          <a:ext cx="6305550" cy="5229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1104900</xdr:colOff>
      <xdr:row>61</xdr:row>
      <xdr:rowOff>180975</xdr:rowOff>
    </xdr:from>
    <xdr:to>
      <xdr:col>17</xdr:col>
      <xdr:colOff>152400</xdr:colOff>
      <xdr:row>86</xdr:row>
      <xdr:rowOff>123825</xdr:rowOff>
    </xdr:to>
    <xdr:pic>
      <xdr:nvPicPr>
        <xdr:cNvPr id="5" name="图片 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1464290" y="13557250"/>
          <a:ext cx="6848475" cy="4943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410845</xdr:colOff>
      <xdr:row>9</xdr:row>
      <xdr:rowOff>153670</xdr:rowOff>
    </xdr:from>
    <xdr:to>
      <xdr:col>15</xdr:col>
      <xdr:colOff>268605</xdr:colOff>
      <xdr:row>35</xdr:row>
      <xdr:rowOff>3175</xdr:rowOff>
    </xdr:to>
    <xdr:pic>
      <xdr:nvPicPr>
        <xdr:cNvPr id="6" name="图片 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7388860" y="2490470"/>
          <a:ext cx="9668510" cy="568833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J:/&#34081;&#21033;&#25991;&#26412;&#30424;&#19979;&#20840;&#37096;&#25991;&#20214;/&#34081;&#21033;&#25991;/&#39044;&#31639;/&#30005;&#27668;&#39044;&#31639;/&#30333;&#33448;&#28393;&#30005;&#27668;/&#30333;&#33448;&#28393;&#25193;&#24314;/&#30333;&#33448;&#28393;&#20027;&#21464;&#25193;&#24314;&#24037;&#31243;&#39044;&#31639;/01-&#30333;&#33448;&#28393;1#&#20027;&#21464;110KV&#27010;&#31639;(&#22303;&#2431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J:/&#24037;&#31243;&#27719;&#24635;&#22270;/2008&#24180;&#24037;&#31243;/&#31995;&#32479;/B015S-&#30333;&#33448;&#28393;1#&#20027;&#21464;&#25193;&#24314;&#24037;&#31243;/B015C-A-&#21021;&#35774;/01-&#30333;&#33448;&#28393;1#&#20027;&#21464;110KV&#27010;&#31639;(&#22303;&#24314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39044;&#31639;&#25991;&#20214;/&#39532;&#29618;&#25991;&#20214;&#22841;/&#22303;&#22320;&#25972;&#29702;&#39044;&#31639;/&#65288;&#26446;&#22269;&#24378;&#65289;2014&#24180;&#21033;&#36890;&#21306;&#22303;&#22320;&#25972;&#29702;/2014.1.6&#65288;&#26368;&#32456;&#36865;&#23457;&#65289;&#21033;&#36890;&#21306;2013&#24180;&#22303;&#22320;&#25972;&#29702;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wo/2019.6.24&#20044;&#23572;&#22270;&#27807;&#38450;&#27946;&#21450;&#27700;&#36164;&#28304;&#32508;&#21512;&#21033;&#29992;&#24037;&#31243;&#20313;&#26524;/2012.2.15&#22823;&#25112;&#22330;&#39044;&#31639;&#34920;&#26684;(&#21439;&#32423;&#35780;&#23457;&#31295;) 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8023;&#21407;&#37325;&#22823;&#24037;&#31243;&#39033;&#30446;/&#28023;&#21407;&#36164;&#26009;2009-2013/2012&#24180;&#24230;&#28023;&#21407;&#21439;&#19971;&#33829;&#38215;&#39033;&#30446;/2012&#24180;&#24230;&#28023;&#21407;&#19971;&#33829;&#39033;&#30446;&#25104;&#26524;/2012&#24180;&#19971;&#33829;&#39033;&#30446;&#21381;&#32423;&#35780;&#23457;&#31532;&#20108;&#27425;&#20462;&#25913;/&#25991;&#26412;&#12289;&#39044;&#31639;/2012&#24180;&#19971;&#33829;&#39044;&#31639;&#21381;&#32423;&#35780;&#23457;&#20462;&#25913;&#65288;0220&#32456;&#29256;&#6528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6032;&#24314;&#25991;&#20214;&#22841;/&#39044;&#31639;&#65288;&#20013;&#23425;&#20462;&#25913;&#65289;9.24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Users/J/Desktop/Documents and Settings/Administrator/My Documents/&#22303;&#22320;&#24320;&#21457;&#25972;&#29702;/2014.5.10/2014.1.6&#65288;&#26368;&#32456;&#36865;&#23457;&#65289;&#21033;&#36890;&#21306;2013&#24180;&#22303;&#22320;&#25972;&#29702;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21033;&#27700;&#20844;&#21496;/2012&#24180;&#23567;&#20892;&#27700;/&#26446;&#20908;&#21326;/&#25307;&#25237;&#26631;&#21450;&#27010;&#39044;&#31639;/&#27010;&#39044;&#31639;&#25991;&#20214;/&#22303;&#22320;&#25972;&#29702;&#30456;&#20851;&#36164;&#26009;/1165585773427/&#22303;&#22320;&#25972;&#29702;&#39033;&#30446;&#39044;&#31639;/&#24191;&#35199;&#24179;&#26524;&#39033;&#30446;&#39044;&#31639;11-8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/NTS01/jhc/unzipped/Eastern Airline FE/Spares/FILES/SMCTS2/SMCTSSP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/NTS01/jhc/unzipped/Eastern Airline FE/GP/tamer/WINDOWS/GP_AT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2008&#24180;&#24037;&#20316;/&#26607;&#22378;&#39033;&#30446;/2&#24178;&#31649;&#25237;&#36164;&#21644;&#32463;&#27982;&#35780;&#20215;/Szy5/&#38463;&#21345;&#23572;djb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/NTS01/jhc/CHR/ARBEJDE/Q4DK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9.10/&#22806;&#21150;&#26032;&#22686;4&#65288;&#39532;&#65289;&#65288;42&#20154;/&#24037;&#20316;&#35777;(42&#20154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9&#26376;4&#26085;/&#23425;&#22799;&#39547;&#20140;&#21150;2&#20154;/&#23425;&#22799;&#39547;&#20140;&#21150;&#24037;&#20316;&#35777;2&#2015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Users/J/Desktop/2015&#24180;/(2015.07.31&#21525;&#28023;&#26126;&#38738;&#38108;&#23777;3&#20010;&#25239;&#26097;&#24212;&#24613;&#39033;&#30446;)/&#65288;2015.07.31&#21525;&#28023;&#26126;&#65289;&#38738;&#38108;&#23777;&#24066;&#21313;&#19977;&#20116;&#25239;&#26097;&#24212;&#24613;&#39033;&#30446;&#27827;&#35199;&#20892;&#26449;&#39278;&#27700;&#25239;&#26097;&#24212;&#24613;&#24037;&#31243;/&#26417;&#28165;/&#25237;&#36164;&#23457;&#26680;/&#39640;&#25928;&#33410;&#27700;/2015/&#19978;&#21322;&#24180;/2015.4.27&#39033;&#30446;/&#28023;&#21407;&#21439;&#22303;&#22320;&#24179;&#25972;&#39044;&#31639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/NTS01/jhc/unzipped/Eastern Airline FE/Backup of Backup of LINDA LISTONE.xlk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/NTS01/jhc/unzipped/Eastern Airline FE/GP/GP_Ph1/SBB-OIs/Hel-OI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Documents and Settings/&#20399;&#32768;&#26149;/My Documents/&#37995;&#36798;&#38209;&#19994;&#27010;&#31639;&#20070;X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A:/WINDOWS/TEMP/GOLDPYR4/ARENTO/TOOLBOX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/NTS01/jhc/unzipped/Eastern Airline FE/fnl-gp2/ToolboxGP/Kor/OSP_Becht_Fin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/NTS01/jhc/unzipped/Eastern Airline FE/GP/tamer/DOS/TEMP/GPTLBX9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2008&#24180;&#24037;&#20316;/&#26607;&#22378;&#39033;&#30446;/2&#24178;&#31649;&#25237;&#36164;&#21644;&#32463;&#27982;&#35780;&#20215;/2006&#24180;&#24037;&#20316;/100&#19975;&#20137;6.13/38&#22242;&#25104;&#26524;/Documents and Settings/USER/My Documents/&#35838;&#31243;&#34920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29579;&#24037;2009.12.25/2009&#24180;3&#26376;&#26032;&#30086;08&#24180;&#39033;&#30446;&#25104;&#26524;&#22791;&#20221;/&#24067;&#23572;&#27941;&#21439;&#26460;&#26469;&#25552;&#20065;&#21035;&#24320;&#29305;&#28748;&#21306;&#22303;&#22320;&#25972;&#29702;&#39033;&#30446;&#65288;15&#22871;&#23457;&#26597;&#20013;&#65289;/&#39044;&#31639;/&#24067;&#23572;&#27941;&#39044;&#31639;&#65288;&#32456;&#31295;090313&#65289;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29579;&#24037;2009.12.25/13&#26631;&#39044;&#31639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27494;&#29141;/&#26607;&#22378;/&#26607;&#22378;/&#21021;&#35774;/2006&#24180;&#24037;&#20316;/100&#19975;&#20137;6.13/38&#22242;&#25104;&#26524;/Documents and Settings/USER/My Documents/&#35838;&#31243;&#34920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28023;&#21407;&#22303;&#22320;/&#28023;&#21407;&#21439;&#22303;&#22320;&#24179;&#25972;&#39044;&#31639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21271;&#20140;&#39033;&#30446;/&#24191;&#35199;/&#24191;&#35199;&#35268;&#21010;&#35774;&#35745;/&#24191;&#35199;&#30000;&#38451;&#21439;&#39033;&#30446;&#39044;&#31639;&#20070;&#21450;&#38468;&#20214;/&#24191;&#35199;&#30000;&#38451;&#39033;&#30446;&#39044;&#3163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21033;&#27700;&#20844;&#21496;/2012&#24180;&#23567;&#20892;&#27700;/&#26446;&#20908;&#21326;/&#25307;&#25237;&#26631;&#21450;&#27010;&#39044;&#31639;/&#27010;&#39044;&#31639;&#25991;&#20214;/&#22303;&#22320;&#25972;&#29702;&#30456;&#20851;&#36164;&#26009;/1165585773427/&#22303;&#22320;&#25972;&#29702;&#39033;&#30446;&#39044;&#31639;/84&#22242;&#39033;&#30446;&#39044;&#31639;&#35797;&#31639;/&#39033;&#30446;&#24211;/&#39033;&#30446;&#35268;&#21010;&#35774;&#35745;&#19982;&#39044;&#31639;/&#22235;&#24029;&#12289;&#37325;&#24198;&#39033;&#30446;/&#37325;&#24198;&#29863;&#23665;&#39033;&#30446;/412&#25104;&#26524;/&#39044;&#31639;&#34920;2004&#12290;04&#12290;0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35745;&#21010;&#22788;&#39033;&#30446;/2009&#24180;1236&#25307;&#26631;&#65288;&#24352;&#65289;/&#21313;&#19968;&#27893;&#31449;/Documents and Settings/qq/Local Settings/Temporary Internet Files/Content.IE5/QF0XINAT/&#25991;&#26723;/&#22303;&#22320;&#25972;&#29702;&#39033;&#30446;/&#38738;&#38108;&#23777;&#37045;&#23703;/Documents and Settings/xianlong/Local Settings/Temp/&#21315;&#38451;&#21439;&#21271;&#29255;&#32456;&#39044;&#31639;&#34920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35745;&#21010;&#22788;&#39033;&#30446;/2009&#24180;1236&#25307;&#26631;&#65288;&#24352;&#65289;/&#21313;&#19968;&#27893;&#31449;/Documents and Settings/LXP/Local Settings/Temporary Internet Files/Content.IE5/UP70P0ZU/&#38738;&#39044;&#31639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24037;&#20316;&#22841;/&#22269;&#22320;&#38498;/&#21888;&#20160;&#33678;&#36710;&#38463;&#26031;&#20848;/&#38463;&#26031;&#20848;&#24052;&#26684;&#39044;&#31639;&#65288;&#26472;&#21355;&#32418;&#65289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Documents and Settings/123/&#26700;&#38754;/&#21307;&#20445;/1/nxbatch/&#22823;&#23398;&#29983;&#21442;&#20445;&#30331;&#35760;&#25253;&#30424;&#27169;&#26495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21033;&#27700;&#20844;&#21496;/2012&#24180;&#23567;&#20892;&#27700;/&#26446;&#20908;&#21326;/&#25307;&#25237;&#26631;&#21450;&#27010;&#39044;&#31639;/&#27010;&#39044;&#31639;&#25991;&#20214;/&#22303;&#22320;&#25972;&#29702;&#30456;&#20851;&#36164;&#26009;/1165585773427/&#22303;&#22320;&#25972;&#29702;&#39033;&#30446;&#39044;&#31639;/&#23450;&#39069;&#20869;&#23481;2005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Users/J/Desktop/2015&#24180;/(2015.07.31&#21525;&#28023;&#26126;&#38738;&#38108;&#23777;3&#20010;&#25239;&#26097;&#24212;&#24613;&#39033;&#30446;)/&#65288;2015.07.31&#21525;&#28023;&#26126;&#65289;&#38738;&#38108;&#23777;&#24066;&#21313;&#19977;&#20116;&#25239;&#26097;&#24212;&#24613;&#39033;&#30446;&#27827;&#35199;&#20892;&#26449;&#39278;&#27700;&#25239;&#26097;&#24212;&#24613;&#24037;&#31243;/&#26417;&#28165;/&#25237;&#36164;&#23457;&#26680;/&#39640;&#25928;&#33410;&#27700;/2015/&#19978;&#21322;&#24180;/2015.4.27&#39033;&#30446;/&#32418;&#26791;&#23665;&#20892;&#28192;&#30732;&#25252;&#39044;&#31639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21271;&#20140;&#39033;&#30446;/&#20869;&#33945;&#20016;&#38215;&#21021;&#35774;&#25104;&#26524;/&#35268;&#21010;&#39044;&#31639;/&#20016;&#38215;&#39033;&#30446;&#39044;&#31639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22269;&#22320;&#38498;&#39033;&#30446;/&#20869;&#33945;&#21476;&#39033;&#30446;/&#20016;&#38215;&#24066;/&#20016;&#38215;&#35268;&#21010;&#25104;&#26524;/&#35268;&#21010;&#39044;&#31639;/&#20016;&#38215;&#39033;&#30446;&#39044;&#3163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/Tbc-45/&#38271;&#20914;&#27827;&#30005;&#31449;&#36164;&#26009;/&#20852;&#20161;&#39532;&#23478;&#23663;&#27700;&#24211;/&#21153;&#24029;&#24037;&#31243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24037;&#20316;&#22841;/&#22269;&#22320;&#38498;/&#22522;&#26412;&#36164;&#26009;/&#24191;&#35199;&#30000;&#38451;&#39033;&#30446;&#39044;&#31639;&#65288;&#26472;&#21355;&#32418;&#65289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21033;&#27700;&#20844;&#21496;/2012&#24180;&#23567;&#20892;&#27700;/Documents and Settings/LXP/Local Settings/Temporary Internet Files/Content.IE5/UP70P0ZU/&#38738;&#39044;&#31639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2008&#24180;&#24037;&#20316;/&#26607;&#22378;&#39033;&#30446;/2&#24178;&#31649;&#25237;&#36164;&#21644;&#32463;&#27982;&#35780;&#20215;/2006&#24180;&#24037;&#20316;/128&#22242;/128&#22242;&#39044;&#31639;/128&#22242;&#39044;&#31639;07&#24180;8&#26376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Users/J/Desktop/2015&#24180;/(2015.07.31&#21525;&#28023;&#26126;&#38738;&#38108;&#23777;3&#20010;&#25239;&#26097;&#24212;&#24613;&#39033;&#30446;)/&#65288;2015.07.31&#21525;&#28023;&#26126;&#65289;&#38738;&#38108;&#23777;&#24066;&#21313;&#19977;&#20116;&#25239;&#26097;&#24212;&#24613;&#39033;&#30446;&#27827;&#35199;&#20892;&#26449;&#39278;&#27700;&#25239;&#26097;&#24212;&#24613;&#24037;&#31243;/&#26417;&#28165;/&#25237;&#36164;&#23457;&#26680;/&#39640;&#25928;&#33410;&#27700;/2015/&#19978;&#21322;&#24180;/2015.4.27&#39033;&#30446;/&#28023;&#21407;&#22303;&#22320;&#25972;&#29702;&#25253;&#20215;&#34920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5105;&#30340;&#25991;&#26723;/&#24352;&#26195;&#29141;/&#35199;&#22799;&#27700;&#24211;/2012.5/&#21516;&#24515;&#20154;&#39278;&#20272;&#31639;&#65288;&#20462;&#25913;&#26041;&#26696;8.15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My Documents/&#39033;&#30446;&#24037;&#31243;/2010/&#32493;&#24314;&#37197;&#22871;/&#21776;&#24469;&#28192;/&#21776;&#24469;&#28192;&#65288;101108&#65289;/&#20854;&#20182;&#19987;&#19994;/&#21776;&#24469;&#28192;&#34924;&#30732;&#65288;&#26032;&#23450;&#39069;&#65289;2010.7.6&#20272;&#31639;&#25913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21016;&#26195;&#26230;/2017&#24180;/&#27704;&#23425;&#21439;&#20892;&#26449;&#37096;&#20998;&#24196;&#28857;&#22797;&#32789;&#20892;&#30000;&#27700;&#21033;&#35774;&#26045;&#37197;&#22871;&#24037;&#31243;(2017.10.09&#24196;&#31435;&#26126;)/&#39532;&#29618;/POWER ASSUMPTION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My Documents/Tencent Files/451725271/FileRecv/Documents and Settings/Administrator/My Documents/&#22303;&#22320;&#24320;&#21457;&#25972;&#29702;/2014.5.10/2014.1.6&#65288;&#26368;&#32456;&#36865;&#23457;&#65289;&#21033;&#36890;&#21306;2013&#24180;&#22303;&#22320;&#25972;&#29702;2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My Documents/Tencent Files/451725271/FileRecv/2015&#24180;/(2015.07.31&#21525;&#28023;&#26126;&#38738;&#38108;&#23777;3&#20010;&#25239;&#26097;&#24212;&#24613;&#39033;&#30446;)/&#65288;2015.07.31&#21525;&#28023;&#26126;&#65289;&#38738;&#38108;&#23777;&#24066;&#21313;&#19977;&#20116;&#25239;&#26097;&#24212;&#24613;&#39033;&#30446;&#27827;&#35199;&#20892;&#26449;&#39278;&#27700;&#25239;&#26097;&#24212;&#24613;&#24037;&#31243;/&#26417;&#28165;/&#25237;&#36164;&#23457;&#26680;/&#39640;&#25928;&#33410;&#27700;/2015/&#19978;&#21322;&#24180;/2015.4.27&#39033;&#30446;/&#28023;&#21407;&#21439;&#22303;&#22320;&#24179;&#25972;&#39044;&#31639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Documents and Settings/Administrator/&#26700;&#38754;/&#19996;&#37096;&#27700;&#31995;/&#22797;&#20214; &#65288;&#24196;&#31435;&#26126;&#65289; - &#38738;&#38108;&#23777;&#27700;&#31995;&#36830;&#36890;&#24037;&#31243;2017.6.28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/wo/2017.2.29&#21516;&#24515;&#21439;&#29579;&#22242;&#38215;&#31561;&#20116;&#20065;&#38215;&#20892;&#26449;&#20154;&#39278;&#23433;&#20840;&#24041;&#22266;&#25552;&#21319;&#24037;&#31243;&#26361;&#30922;/file:/H:/&#34081;&#21033;&#25991;&#26412;&#30424;&#19979;&#20840;&#37096;&#25991;&#20214;/&#34081;&#21033;&#25991;/&#39044;&#31639;/&#30005;&#27668;&#39044;&#31639;/&#30333;&#33448;&#28393;&#30005;&#27668;/&#30333;&#33448;&#28393;&#25193;&#24314;/&#30333;&#33448;&#28393;&#20027;&#21464;&#25193;&#24314;&#24037;&#31243;&#39044;&#31639;/01-&#30333;&#33448;&#28393;1#&#20027;&#21464;110KV&#27010;&#31639;(&#22303;&#24314;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&#39038;&#29141;&#38451;/2017&#24180;&#25991;&#20214;/&#19990;&#34892;&#20915;&#31639;/&#20915;&#31639;/Documents and Settings/123/&#26700;&#38754;/&#21307;&#20445;/1/nxbatch/&#22823;&#23398;&#29983;&#21442;&#20445;&#30331;&#35760;&#25253;&#30424;&#27169;&#26495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F:/&#39038;&#29141;&#38451;/2017&#24180;&#25991;&#20214;/&#19990;&#34892;&#20915;&#31639;/&#20915;&#31639;/&#29420;&#21697;2/&#35774;&#35745;&#20869;&#23481;/&#19990;&#34892;&#36151;&#27454;&#39033;&#30446;/2014&#24180;&#24230;&#39033;&#30446;/Documents and Settings/dt/&#26700;&#38754;/9&#26376;4&#26085;/&#23425;&#22799;&#39547;&#20140;&#21150;2&#20154;/&#23425;&#22799;&#39547;&#20140;&#21150;&#24037;&#20316;&#35777;2&#20154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F:/&#39038;&#29141;&#38451;/2017&#24180;&#25991;&#20214;/&#19990;&#34892;&#20915;&#31639;/&#20915;&#31639;/d/&#25105;&#30340;&#25991;&#26723;/&#29983;&#24577;&#31227;&#27665;/&#22826;&#38451;&#26753;/&#22826;&#38451;&#26753;&#31227;&#27665;&#20108;&#26399;/&#26032;&#24314;&#25991;&#20214;&#22841;/&#22303;&#22320;&#25972;&#29702;/&#38271;&#23665;&#22836;&#22303;&#22320;&#25972;&#29702;2.23/&#39044;&#31639;/&#26032;&#24314;&#25991;&#20214;&#22841;/&#39044;&#31639;&#65288;&#20013;&#23425;&#20462;&#25913;&#65289;9.24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F:/2020.12.24E&#30424;/&#27169;&#26495;/&#27700;&#21033;&#24037;&#31243;/Documents and Settings/Administrator/My Documents/&#22303;&#22320;&#24320;&#21457;&#25972;&#29702;/2014.5.10/2014.1.6&#65288;&#26368;&#32456;&#36865;&#23457;&#65289;&#21033;&#36890;&#21306;2013&#24180;&#22303;&#22320;&#25972;&#29702;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F:/2020.12.24E&#30424;/&#27169;&#26495;/&#27700;&#21033;&#24037;&#31243;/&#23553;&#38754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Users/Administrator/AppData/Roaming/kingsoft/office6/backup/&#26032;&#24314;&#25991;&#20214;&#22841; (2)/&#25237;&#36164;/Documents and Settings/Administrator/My Documents/&#22303;&#22320;&#24320;&#21457;&#25972;&#29702;/2014.5.10/2014.1.6&#65288;&#26368;&#32456;&#36865;&#23457;&#65289;&#21033;&#36890;&#21306;2013&#24180;&#22303;&#22320;&#25972;&#29702;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H:/Documents and Settings/Administrator/&#26700;&#38754;/&#19996;&#37096;&#27700;&#31995;/&#22797;&#20214; &#65288;&#24196;&#31435;&#26126;&#65289; - &#38738;&#38108;&#23777;&#27700;&#31995;&#36830;&#36890;&#24037;&#31243;2017.6.28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2024/&#20044;&#20848;&#24067;&#21644;&#29983;&#24577;&#27801;&#20135;&#19994;&#31034;&#33539;&#21306;&#24052;&#24422;&#26408;&#20161;&#33487;&#26408;&#28748;&#21306;&#32493;&#24314;&#37197;&#22871;&#21644;&#33410;&#27700;&#25913;&#36896;&#39033;&#30446;/&#24052;&#24422;&#26408;&#20161;&#21021;&#35774;/&#39640;&#26631;&#20934;&#26368;&#32456;&#35843;&#25972;/2025&#24180;&#38463;&#25289;&#21892;&#30431;&#38463;&#25289;&#21892;&#24038;&#26071;&#24052;&#24422;&#26408;&#20161;&#33487;&#26408;&#39640;&#26631;&#20934;&#20892;&#30000;&#24314;&#35774;&#39033;&#30446;/&#20462;&#25913;/&#26368;&#32456;&#20462;&#25913;/&#31532;&#20108;&#29256;/&#26368;&#32456;&#20462;&#25913;/&#25253;&#21578;&#12289;&#22270;&#32440;/&#25253;&#21578;/&#21335;&#21271;&#32447; 450&#29699;&#22696;&#38136;&#38081;&#25442;&#27893;(1)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2024/&#20044;&#20848;&#24067;&#21644;&#29983;&#24577;&#27801;&#20135;&#19994;&#31034;&#33539;&#21306;&#24052;&#24422;&#26408;&#20161;&#33487;&#26408;&#28748;&#21306;&#32493;&#24314;&#37197;&#22871;&#21644;&#33410;&#27700;&#25913;&#36896;&#39033;&#30446;/&#24052;&#24422;&#26408;&#20161;&#21021;&#35774;/&#39640;&#26631;&#20934;&#26368;&#32456;&#35843;&#25972;/2025&#24180;&#38463;&#25289;&#21892;&#30431;&#38463;&#25289;&#21892;&#24038;&#26071;&#24052;&#24422;&#26408;&#20161;&#33487;&#26408;&#39640;&#26631;&#20934;&#20892;&#30000;&#24314;&#35774;&#39033;&#30446;/&#20462;&#25913;/&#26368;&#32456;&#20462;&#25913;/&#31532;&#20108;&#29256;/&#26368;&#32456;&#20462;&#25913;/&#25253;&#21578;&#12289;&#22270;&#32440;/&#25253;&#21578;/&#24052;&#24422;&#26408;&#20161;&#65288;20250926&#65289;&#27010;&#31639;.xlsx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xwechat_files/longxing_284415234_1c67/msg/file/2025-12/&#26032;&#24314;&#25991;&#20214;&#22841; (4)/&#26032;&#24314;&#25991;&#20214;&#22841;/&#26032;&#24314;&#25991;&#20214;&#22841;/&#25991;/m/&#21556;&#24544;/&#26032;&#24314;&#25991;&#20214;&#22841;/&#39044;&#31639;&#65288;&#20013;&#23425;&#20462;&#25913;&#65289;9.24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xwechat_files/longxing_284415234_1c67/msg/file/2025-12/Documents and Settings/Administrator/My Documents/&#22303;&#22320;&#24320;&#21457;&#25972;&#29702;/2014.5.10/2014.1.6&#65288;&#26368;&#32456;&#36865;&#23457;&#65289;&#21033;&#36890;&#21306;2013&#24180;&#22303;&#22320;&#25972;&#29702;2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xwechat_files/longxing_284415234_1c67/msg/file/2025-12/Documents and Settings/Administrator/My Documents/&#22303;&#22320;&#24320;&#21457;&#25972;&#29702;/2014.5.10/Users/Administrator/Desktop/2012.2.15&#22823;&#25112;&#22330;&#39044;&#31639;&#34920;&#26684;(&#21439;&#32423;&#35780;&#23457;&#31295;) 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xwechat_files/longxing_284415234_1c67/msg/file/2025-12/Documents and Settings/Administrator/My Documents/&#22303;&#22320;&#24320;&#21457;&#25972;&#29702;/2014.5.10/&#28023;&#21407;&#37325;&#22823;&#24037;&#31243;&#39033;&#30446;/&#28023;&#21407;&#36164;&#26009;2009-2013/2012&#24180;&#24230;&#28023;&#21407;&#21439;&#19971;&#33829;&#38215;&#39033;&#30446;/2012&#24180;&#24230;&#28023;&#21407;&#19971;&#33829;&#39033;&#30446;&#25104;&#26524;/2012&#24180;&#19971;&#33829;&#39033;&#30446;&#21381;&#32423;&#35780;&#23457;&#31532;&#20108;&#27425;&#20462;&#25913;/&#25991;&#26412;&#12289;&#39044;&#31639;/201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xwechat_files/longxing_284415234_1c67/msg/file/2025-12/2015&#24180;/(2015.07.31&#21525;&#28023;&#26126;&#38738;&#38108;&#23777;3&#20010;&#25239;&#26097;&#24212;&#24613;&#39033;&#30446;)/&#65288;2015.07.31&#21525;&#28023;&#26126;&#65289;&#38738;&#38108;&#23777;&#24066;&#21313;&#19977;&#20116;&#25239;&#26097;&#24212;&#24613;&#39033;&#30446;&#27827;&#35199;&#20892;&#26449;&#39278;&#27700;&#25239;&#26097;&#24212;&#24613;&#24037;&#31243;/&#26417;&#28165;/&#25237;&#36164;&#23457;&#26680;/&#39640;&#25928;&#33410;&#27700;/2015/&#19978;&#21322;&#24180;/2015.4.27&#39033;&#30446;/&#28023;&#21407;&#21439;&#22303;&#22320;&#24179;&#25972;&#39044;&#31639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xwechat_files/longxing_284415234_1c67/msg/file/2025-12/POWER ASSUMPTION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xwechat_files/longxing_284415234_1c67/msg/file/2025-12/2015&#24180;/(2015.07.31&#21525;&#28023;&#26126;&#38738;&#38108;&#23777;3&#20010;&#25239;&#26097;&#24212;&#24613;&#39033;&#30446;)/&#65288;2015.07.31&#21525;&#28023;&#26126;&#65289;&#38738;&#38108;&#23777;&#24066;&#21313;&#19977;&#20116;&#25239;&#26097;&#24212;&#24613;&#39033;&#30446;&#27827;&#35199;&#20892;&#26449;&#39278;&#27700;&#25239;&#26097;&#24212;&#24613;&#24037;&#31243;/&#26417;&#28165;/&#25237;&#36164;&#23457;&#26680;/&#39640;&#25928;&#33410;&#27700;/2015/&#19978;&#21322;&#24180;/2015.4.27&#39033;&#30446;/&#32418;&#26791;&#23665;&#20892;&#28192;&#30732;&#25252;&#39044;&#31639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xwechat_files/longxing_284415234_1c67/msg/file/2025-12/2015&#24180;/(2015.07.31&#21525;&#28023;&#26126;&#38738;&#38108;&#23777;3&#20010;&#25239;&#26097;&#24212;&#24613;&#39033;&#30446;)/&#65288;2015.07.31&#21525;&#28023;&#26126;&#65289;&#38738;&#38108;&#23777;&#24066;&#21313;&#19977;&#20116;&#25239;&#26097;&#24212;&#24613;&#39033;&#30446;&#27827;&#35199;&#20892;&#26449;&#39278;&#27700;&#25239;&#26097;&#24212;&#24613;&#24037;&#31243;/&#26417;&#28165;/&#25237;&#36164;&#23457;&#26680;/&#39640;&#25928;&#33410;&#27700;/2015/&#19978;&#21322;&#24180;/2015.4.27&#39033;&#30446;/&#28023;&#21407;&#22303;&#22320;&#25972;&#29702;&#25253;&#20215;&#34920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/xwechat_files/longxing_284415234_1c67/msg/file/2025-12/&#23553;&#38754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F:/wo/2018.8.31&#20869;&#33945;&#21476;&#20044;&#28023;&#22270;&#27807;&#27835;&#29702;&#24037;&#31243;&#20313;&#26524;/My Documents/Tencent Files/451725271/FileRecv/Documents and Settings/Administrator/My Documents/&#22303;&#22320;&#24320;&#21457;&#25972;&#29702;/2014.5.10/2014.1.6&#65288;&#26368;&#32456;&#36865;&#23457;&#65289;&#21033;&#36890;&#21306;2013&#24180;&#22303;&#22320;&#25972;&#29702;2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F:/wo/2018.8.31&#20869;&#33945;&#21476;&#20044;&#28023;&#22270;&#27807;&#27835;&#29702;&#24037;&#31243;&#20313;&#26524;/&#25105;&#30340;&#25991;&#26723;/Documents and Settings/Administrator/My Documents/&#22303;&#22320;&#24320;&#21457;&#25972;&#29702;/2014.5.10/2014.1.6&#65288;&#26368;&#32456;&#36865;&#23457;&#65289;&#21033;&#36890;&#21306;2013&#24180;&#22303;&#22320;&#25972;&#29702;2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417;&#28165;/&#25237;&#36164;&#23457;&#26680;/&#39640;&#25928;&#33410;&#27700;/2015/&#19978;&#21322;&#24180;/2015.4.8(&#39640;&#25928;&#33410;&#27700;&#65289;/&#21033;&#27700;&#20844;&#21496;/2012&#24180;&#23567;&#20892;&#27700;/&#26446;&#20908;&#21326;/&#25307;&#25237;&#26631;&#21450;&#27010;&#39044;&#31639;/&#27010;&#39044;&#31639;&#25991;&#20214;/&#22303;&#22320;&#25972;&#29702;&#30456;&#20851;&#36164;&#26009;/1165585773427/&#22303;&#22320;&#25972;&#29702;&#39033;&#30446;&#39044;&#31639;/&#24191;&#35199;&#24179;&#26524;&#39033;&#30446;&#39044;&#31639;11-8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417;&#28165;/&#25237;&#36164;&#23457;&#26680;/&#39640;&#25928;&#33410;&#27700;/2015/&#19978;&#21322;&#24180;/2015.4.8(&#39640;&#25928;&#33410;&#27700;&#65289;/2008&#24180;&#24037;&#20316;/&#26607;&#22378;&#39033;&#30446;/2&#24178;&#31649;&#25237;&#36164;&#21644;&#32463;&#27982;&#35780;&#20215;/Szy5/&#38463;&#21345;&#23572;djb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9.10/&#22806;&#21150;&#26032;&#22686;4&#65288;&#39532;&#65289;&#65288;42&#20154;/&#24037;&#20316;&#35777;(42&#20154;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9&#26376;4&#26085;/&#23425;&#22799;&#39547;&#20140;&#21150;2&#20154;/&#23425;&#22799;&#39547;&#20140;&#21150;&#24037;&#20316;&#35777;2&#20154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8023;&#21407;&#21439;&#22303;&#22320;&#24179;&#25972;&#39044;&#31639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Documents and Settings/&#20399;&#32768;&#26149;/My Documents/&#37995;&#36798;&#38209;&#19994;&#27010;&#31639;&#20070;X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POWER ASSUMPTION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417;&#28165;/&#25237;&#36164;&#23457;&#26680;/&#39640;&#25928;&#33410;&#27700;/2015/&#19978;&#21322;&#24180;/2015.4.8(&#39640;&#25928;&#33410;&#27700;&#65289;/2008&#24180;&#24037;&#20316;/&#26607;&#22378;&#39033;&#30446;/2&#24178;&#31649;&#25237;&#36164;&#21644;&#32463;&#27982;&#35780;&#20215;/2006&#24180;&#24037;&#20316;/100&#19975;&#20137;6.13/38&#22242;&#25104;&#26524;/Documents and Settings/USER/My Documents/&#35838;&#31243;&#34920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417;&#28165;/&#25237;&#36164;&#23457;&#26680;/&#39640;&#25928;&#33410;&#27700;/2015/&#19978;&#21322;&#24180;/2015.4.8(&#39640;&#25928;&#33410;&#27700;&#65289;/&#21271;&#20140;&#39033;&#30446;/&#24191;&#35199;/&#24191;&#35199;&#35268;&#21010;&#35774;&#35745;/&#24191;&#35199;&#30000;&#38451;&#21439;&#39033;&#30446;&#39044;&#31639;&#20070;&#21450;&#38468;&#20214;/&#24191;&#35199;&#30000;&#38451;&#39033;&#30446;&#39044;&#31639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36164;&#26009;/&#20020;&#26102;&#25991;&#20214;/&#38271;&#23665;&#22836;&#20020;&#26102;/&#26032;&#24314;&#25991;&#20214;&#22841;/&#39044;&#31639;&#65288;&#20013;&#23425;&#20462;&#25913;&#65289;9.24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9579;&#24037;2009.12.25/2009&#24180;3&#26376;&#26032;&#30086;08&#24180;&#39033;&#30446;&#25104;&#26524;&#22791;&#20221;/&#24067;&#23572;&#27941;&#21439;&#26460;&#26469;&#25552;&#20065;&#21035;&#24320;&#29305;&#28748;&#21306;&#22303;&#22320;&#25972;&#29702;&#39033;&#30446;&#65288;15&#22871;&#23457;&#26597;&#20013;&#65289;/&#39044;&#31639;/&#24067;&#23572;&#27941;&#39044;&#31639;&#65288;&#32456;&#31295;090313&#65289;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9579;&#24037;2009.12.25/13&#26631;&#39044;&#31639;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417;&#28165;/&#25237;&#36164;&#23457;&#26680;/&#39640;&#25928;&#33410;&#27700;/2015/&#19978;&#21322;&#24180;/2015.4.8(&#39640;&#25928;&#33410;&#27700;&#65289;/&#27494;&#29141;/&#26607;&#22378;/&#26607;&#22378;/&#21021;&#35774;/2006&#24180;&#24037;&#20316;/100&#19975;&#20137;6.13/38&#22242;&#25104;&#26524;/Documents and Settings/USER/My Documents/&#35838;&#31243;&#34920;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8023;&#21407;&#22303;&#22320;/&#28023;&#21407;&#21439;&#22303;&#22320;&#24179;&#25972;&#39044;&#31639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417;&#28165;/&#25237;&#36164;&#23457;&#26680;/&#39640;&#25928;&#33410;&#27700;/2015/&#19978;&#21322;&#24180;/2015.4.8(&#39640;&#25928;&#33410;&#27700;&#65289;/&#21033;&#27700;&#20844;&#21496;/2012&#24180;&#23567;&#20892;&#27700;/&#26446;&#20908;&#21326;/&#25307;&#25237;&#26631;&#21450;&#27010;&#39044;&#31639;/&#27010;&#39044;&#31639;&#25991;&#20214;/&#22303;&#22320;&#25972;&#29702;&#30456;&#20851;&#36164;&#26009;/1165585773427/&#22303;&#22320;&#25972;&#29702;&#39033;&#30446;&#39044;&#31639;/84&#22242;&#39033;&#30446;&#39044;&#31639;&#35797;&#31639;/&#39033;&#30446;&#24211;/&#39033;&#30446;&#35268;&#21010;&#35774;&#35745;&#19982;&#39044;&#31639;/&#22235;&#24029;&#12289;&#37325;&#24198;&#39033;&#30446;/&#37325;&#24198;&#29863;&#23665;&#39033;&#30446;/412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417;&#28165;/&#25237;&#36164;&#23457;&#26680;/&#39640;&#25928;&#33410;&#27700;/2015/&#19978;&#21322;&#24180;/2015.4.8(&#39640;&#25928;&#33410;&#27700;&#65289;/&#26032;&#24314;&#25991;&#20214;&#22841;2/&#26032;&#24314;&#25991;&#20214;&#22841; (2)/wo/2014.9.9&#24180;&#24230;&#21033;&#36890;&#21306;&#23385;&#23478;&#28393;&#39640;&#25928;&#33410;&#27700;&#28748;&#28297;&#24037;&#31243;(&#26472;&#28059;)/2009&#24180;&#25991;&#20214;/09&#24180;&#35199;&#22799;&#21306;&#20892;&#21457;/&#35199;&#22799;&#21306;&#20892;&#21457;&#39033;&#30446;&#27010;&#31639;&#34920;.xls(&#23457;&#26597;&#21518;)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417;&#28165;/&#25237;&#36164;&#23457;&#26680;/&#39640;&#25928;&#33410;&#27700;/2015/&#19978;&#21322;&#24180;/2015.4.8(&#39640;&#25928;&#33410;&#27700;&#65289;/&#24037;&#20316;&#22841;/&#22269;&#22320;&#38498;/&#21888;&#20160;&#33678;&#36710;&#38463;&#26031;&#20848;/&#38463;&#26031;&#20848;&#24052;&#26684;&#39044;&#31639;&#65288;&#26472;&#21355;&#32418;&#65289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417;&#28165;/&#25237;&#36164;&#23457;&#26680;/&#39640;&#25928;&#33410;&#27700;/2015/&#19978;&#21322;&#24180;/2015.4.8(&#39640;&#25928;&#33410;&#27700;&#65289;/&#35745;&#21010;&#22788;&#39033;&#30446;/2009&#24180;1236&#25307;&#26631;&#65288;&#24352;&#65289;/&#21313;&#19968;&#27893;&#31449;/Documents and Settings/LXP/Local Settings/Temporary Internet Files/Content.IE5/U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032;&#24314;&#25991;&#20214;&#22841;2/&#26032;&#24314;&#25991;&#20214;&#22841; (2)/&#26032;&#24314;&#25991;&#20214;&#22841; (2)/&#26032;&#24314;&#25991;&#20214;&#22841;/&#39044;&#31639;&#25991;&#20214;/&#39532;&#29618;&#25991;&#20214;&#22841;/&#21556;&#24544;&#24066;/&#23385;&#23478;&#28393;10&#19975;&#22836;&#22902;&#29275;&#20379;&#27700;&#24037;&#31243;2013.8.12&#65288;&#24352;&#20255;&#23792;&#65289;/&#39033;&#30446;&#24037;&#31243;/2010/&#32493;&#24314;&#37197;&#22871;/&#21776;&#24469;&#28192;/&#21776;&#24469;&#28192;&#65288;101108&#65289;/&#20854;&#20182;&#19987;&#19994;/&#21776;&#24469;&#28192;&#34924;&#30732;&#65288;&#26032;&#23450;&#39069;&#65289;2010.7.6&#20272;&#31639;&#25913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Documents and Settings/123/&#26700;&#38754;/&#21307;&#20445;/1/nxbatch/&#22823;&#23398;&#29983;&#21442;&#20445;&#30331;&#35760;&#25253;&#30424;&#27169;&#26495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417;&#28165;/&#25237;&#36164;&#23457;&#26680;/&#39640;&#25928;&#33410;&#27700;/2015/&#19978;&#21322;&#24180;/2015.4.8(&#39640;&#25928;&#33410;&#27700;&#65289;/&#21033;&#27700;&#20844;&#21496;/2012&#24180;&#23567;&#20892;&#27700;/&#26446;&#20908;&#21326;/&#25307;&#25237;&#26631;&#21450;&#27010;&#39044;&#31639;/&#27010;&#39044;&#31639;&#25991;&#20214;/&#22303;&#22320;&#25972;&#29702;&#30456;&#20851;&#36164;&#26009;/1165585773427/&#22303;&#22320;&#25972;&#29702;&#39033;&#30446;&#39044;&#31639;/&#23450;&#39069;&#20869;&#23481;2005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32418;&#26791;&#23665;&#20892;&#28192;&#30732;&#25252;&#39044;&#31639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417;&#28165;/&#25237;&#36164;&#23457;&#26680;/&#39640;&#25928;&#33410;&#27700;/2015/&#19978;&#21322;&#24180;/2015.4.8(&#39640;&#25928;&#33410;&#27700;&#65289;/&#21271;&#20140;&#39033;&#30446;/&#20869;&#33945;&#20016;&#38215;&#21021;&#35774;&#25104;&#26524;/&#35268;&#21010;&#39044;&#31639;/&#20016;&#38215;&#39033;&#30446;&#39044;&#31639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417;&#28165;/&#25237;&#36164;&#23457;&#26680;/&#39640;&#25928;&#33410;&#27700;/2015/&#19978;&#21322;&#24180;/2015.4.8(&#39640;&#25928;&#33410;&#27700;&#65289;/&#22269;&#22320;&#38498;&#39033;&#30446;/&#20869;&#33945;&#21476;&#39033;&#30446;/&#20016;&#38215;&#24066;/&#20016;&#38215;&#35268;&#21010;&#25104;&#26524;/&#35268;&#21010;&#39044;&#31639;/&#20016;&#38215;&#39033;&#30446;&#39044;&#31639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417;&#28165;/&#25237;&#36164;&#23457;&#26680;/&#39640;&#25928;&#33410;&#27700;/2015/&#19978;&#21322;&#24180;/2015.4.8(&#39640;&#25928;&#33410;&#27700;&#65289;/&#24037;&#20316;&#22841;/&#22269;&#22320;&#38498;/&#22522;&#26412;&#36164;&#26009;/&#24191;&#35199;&#30000;&#38451;&#39033;&#30446;&#39044;&#31639;&#65288;&#26472;&#21355;&#32418;&#65289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ayqzgw/&#26700;&#38754;/I:/&#26417;&#28165;/&#25237;&#36164;&#23457;&#26680;/&#39640;&#25928;&#33410;&#27700;/2015/&#19978;&#21322;&#24180;/2015.4.8(&#39640;&#25928;&#33410;&#27700;&#65289;/2008&#24180;&#24037;&#20316;/&#26607;&#22378;&#39033;&#30446;/2&#24178;&#31649;&#25237;&#36164;&#21644;&#32463;&#27982;&#35780;&#20215;/2006&#24180;&#24037;&#20316;/128&#22242;/128&#22242;&#39044;&#31639;/128&#22242;&#39044;&#31639;07&#24180;8&#2637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定额"/>
      <sheetName val="总表"/>
      <sheetName val="汇总表"/>
      <sheetName val="工程量计算"/>
      <sheetName val="Open"/>
      <sheetName val="Toolbox"/>
      <sheetName val="材料调差"/>
      <sheetName val="前期"/>
      <sheetName val="人工单价"/>
      <sheetName val="业主"/>
      <sheetName val="表5-2监理费"/>
      <sheetName val="附表1人工单价表"/>
      <sheetName val="表5-3竣工"/>
      <sheetName val="附表4砼、沙浆费计算表"/>
      <sheetName val="#REF!"/>
      <sheetName val="#REF"/>
      <sheetName val="POWER ASSUMPTIONS"/>
      <sheetName val="单位估价"/>
      <sheetName val="新定额单价"/>
      <sheetName val="单价表"/>
      <sheetName val="附表4直接工程费单价表"/>
      <sheetName val="附表2材料价格计算表"/>
      <sheetName val="表3工程施工费用"/>
      <sheetName val="表6不可预见"/>
      <sheetName val="表3工程施工费表"/>
      <sheetName val="表1"/>
      <sheetName val="Financ. Overview"/>
      <sheetName val="配合比"/>
      <sheetName val="材料预算价"/>
      <sheetName val="台班单价"/>
      <sheetName val="数据字典"/>
      <sheetName val="5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计日工项目价报表"/>
      <sheetName val="附表2"/>
      <sheetName val="附表4单价"/>
      <sheetName val="附表3机械"/>
      <sheetName val="附表2材料"/>
      <sheetName val="附表1人工"/>
      <sheetName val="附表6砼配"/>
      <sheetName val="总报价"/>
      <sheetName val="材料表"/>
      <sheetName val="G.1R-Shou COP Gf"/>
      <sheetName val="00000ppy"/>
      <sheetName val="估算表-干沟、支干沟"/>
      <sheetName val="估算表 -支沟治理"/>
      <sheetName val="eqpmad2"/>
      <sheetName val="表5-1前期工作费"/>
      <sheetName val="表5-5业主"/>
      <sheetName val="设备"/>
      <sheetName val="附表3机械台班计算表"/>
      <sheetName val="附表1人工单价计算表"/>
      <sheetName val="附表7砂浆配比表"/>
      <sheetName val="砼、砂浆半成品预算表"/>
      <sheetName val="Sheet1"/>
      <sheetName val="DE"/>
      <sheetName val="附表4工程费单价表"/>
      <sheetName val="附表2 材料价格表"/>
      <sheetName val="机械汇总"/>
      <sheetName val="材价汇"/>
      <sheetName val="表2预算汇总表"/>
      <sheetName val="表3-1直接费预算表达式1"/>
      <sheetName val="表3-8"/>
      <sheetName val="次要材料预算价格"/>
      <sheetName val="附表2材料价格表"/>
      <sheetName val="附表3机械台班"/>
      <sheetName val="附表5直接工程费单价表"/>
      <sheetName val="台时"/>
      <sheetName val="Sheet2"/>
      <sheetName val="单价分析表"/>
      <sheetName val="人工工资"/>
      <sheetName val="基础参数值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定额"/>
      <sheetName val="总表"/>
      <sheetName val="汇总表"/>
      <sheetName val="工程量计算"/>
      <sheetName val="Toolbox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eqpmad2"/>
      <sheetName val="二级代码"/>
      <sheetName val="Open"/>
      <sheetName val="附表1人工单价表"/>
      <sheetName val="表5-3竣工"/>
      <sheetName val="#REF"/>
      <sheetName val="表6不可预见"/>
      <sheetName val="表3工程施工费表"/>
      <sheetName val="00000ppy"/>
      <sheetName val="5"/>
      <sheetName val="附表4直接工程费单价表"/>
      <sheetName val="附表2材料价格计算表"/>
      <sheetName val="表3工程施工费用"/>
      <sheetName val="G.1R-Shou COP Gf"/>
      <sheetName val="渠道断面设计"/>
      <sheetName val="Sheet2"/>
      <sheetName val="附表2"/>
      <sheetName val="附表4单价"/>
      <sheetName val="单位估价"/>
      <sheetName val="#REF!"/>
      <sheetName val="附表3机械台班计算表"/>
      <sheetName val="附表7砂浆配比表"/>
      <sheetName val="附表6砼配比表"/>
      <sheetName val="01-白芨滩1#主变110KV概算(土建)"/>
      <sheetName val="Financ. Overview"/>
      <sheetName val="附表2材料价格表"/>
      <sheetName val="附表3机械台班"/>
      <sheetName val="附表5直接工程费单价表"/>
      <sheetName val="数据字典"/>
      <sheetName val="次要材料预算价格"/>
      <sheetName val="新定额单价"/>
      <sheetName val="国民经济评价投资调整计算表"/>
      <sheetName val="现金流量表（全部投资）"/>
      <sheetName val="流动资金估算表"/>
      <sheetName val="固定资产折旧费估算表"/>
      <sheetName val="无形及递延资产摊销估算表"/>
      <sheetName val="总成本费用估算表"/>
      <sheetName val="借款还本付息计算表"/>
      <sheetName val="现金流量表（自有资金）"/>
      <sheetName val="损益表"/>
      <sheetName val="资金来源与运用表"/>
      <sheetName val="资产负债表"/>
      <sheetName val="国民经济效益费用流量表（全部投资）"/>
      <sheetName val="国民经济效益费用流量表（国内投资）"/>
      <sheetName val="Main"/>
      <sheetName val="直接工程费"/>
      <sheetName val="估算表-干沟、支干沟"/>
      <sheetName val="估算表 -支沟治理"/>
      <sheetName val="材料表"/>
      <sheetName val="单价分析"/>
      <sheetName val="人工工资"/>
      <sheetName val="POWER ASSUMPTIONS"/>
      <sheetName val="设备"/>
      <sheetName val="单价表"/>
      <sheetName val="附表2 材料价格表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总预算及分年度表1"/>
      <sheetName val="预算总表"/>
      <sheetName val="工程施工费预算总表"/>
      <sheetName val="工程施工费预算表"/>
      <sheetName val="工程费单价汇总表"/>
      <sheetName val="设备购置 "/>
      <sheetName val="表5-1前期"/>
      <sheetName val="表6不可预见"/>
      <sheetName val="表7分月用款计划南 "/>
      <sheetName val="附表1 人"/>
      <sheetName val="附表2-1主材"/>
      <sheetName val="附表2"/>
      <sheetName val="机械台班费单价汇总表"/>
      <sheetName val="附表3机"/>
      <sheetName val="附表6砼砂浆"/>
      <sheetName val="附表4单价"/>
      <sheetName val="其他费用"/>
      <sheetName val="设计、监理费"/>
      <sheetName val="招标、复核、验收等费用"/>
      <sheetName val="Sheet2"/>
      <sheetName val="Sheet1"/>
      <sheetName val="附表3机械"/>
      <sheetName val="附表2材料"/>
      <sheetName val="附表1人工"/>
      <sheetName val="附表6砼配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定额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附表3机械"/>
      <sheetName val="附表2材料"/>
      <sheetName val="附表1人工"/>
      <sheetName val="附表6砼配"/>
      <sheetName val="表1总预算"/>
      <sheetName val="表2汇总表"/>
      <sheetName val="工程量统计表"/>
      <sheetName val="主材用量计算透视表"/>
      <sheetName val="表3工程施工"/>
      <sheetName val="同一主材用量透视表"/>
      <sheetName val="移民滴灌"/>
      <sheetName val="管件"/>
      <sheetName val="表3-1同一"/>
      <sheetName val="同二主材透视表"/>
      <sheetName val="表3-2同二"/>
      <sheetName val="同三主材透视"/>
      <sheetName val="表3-3同三"/>
      <sheetName val="花豹湾主材透视"/>
      <sheetName val="表3-4花豹湾"/>
      <sheetName val="清水河以北主材透视"/>
      <sheetName val="表3-5清水河北"/>
      <sheetName val="表4设备"/>
      <sheetName val="表5其它费用"/>
      <sheetName val="表5-1前期"/>
      <sheetName val="表5-2工程监理"/>
      <sheetName val="表5-3竣工"/>
      <sheetName val="表5-4业主管理"/>
      <sheetName val="表6不可预见"/>
      <sheetName val="表7分月用款"/>
      <sheetName val="附表2-1主材"/>
      <sheetName val="附表2-2风水电"/>
      <sheetName val="附表3-1补充机械台班"/>
      <sheetName val="附表4综合单价表"/>
      <sheetName val="附表5主材用量汇总表"/>
      <sheetName val="表5-1同一支主材"/>
      <sheetName val="表5-2同二主材"/>
      <sheetName val="表5-3同三主材"/>
      <sheetName val="表5-4花豹湾主材"/>
      <sheetName val="表5-5清水河以北主材表"/>
      <sheetName val="附表7砂浆"/>
      <sheetName val="附表3机械台班计算表"/>
      <sheetName val="附表7砂浆配比表"/>
      <sheetName val="附表6砼配比表"/>
      <sheetName val="单价表"/>
      <sheetName val="直接工程费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附表3机械台班计算表"/>
      <sheetName val="附表7砂浆配比表"/>
      <sheetName val="附表6砼配比表"/>
      <sheetName val="表1项目总预算及分年度预算表"/>
      <sheetName val="表2预算汇总表"/>
      <sheetName val="表3工程施工费用"/>
      <sheetName val="附表2材料价格计算表"/>
      <sheetName val="附表2-1主要材料价格计算表"/>
      <sheetName val="表4设备购置费"/>
      <sheetName val="表5其它费用预算表"/>
      <sheetName val="表5-1前期工作费"/>
      <sheetName val="表5-2工程监理费"/>
      <sheetName val="表5-3竣工验收费"/>
      <sheetName val="表5-4业主管理费"/>
      <sheetName val="表6不可预见费"/>
      <sheetName val="表7分月用款计划"/>
      <sheetName val="附表1人工单价计算表"/>
      <sheetName val="附表2-2风水电"/>
      <sheetName val="附表3-1补充机械台班"/>
      <sheetName val="附表4直接工程费单价表"/>
      <sheetName val="附表5主材用量汇总表"/>
      <sheetName val="附表2材料价格表"/>
      <sheetName val="附表3机械台班"/>
      <sheetName val="附表5直接工程费单价表"/>
      <sheetName val="表3工程施工费表"/>
      <sheetName val="新定额单价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附表2-1主要材料价格计算表"/>
      <sheetName val="表1总预算及分年南"/>
      <sheetName val="表2预算总表 南"/>
      <sheetName val="表3工程施工费南 "/>
      <sheetName val="表3-1直接费南"/>
      <sheetName val="表3-1-1直接工程费南"/>
      <sheetName val="表3-2间接费南"/>
      <sheetName val="表4设备费南 "/>
      <sheetName val="表5其他费用南 "/>
      <sheetName val="表5-1前期工作费南"/>
      <sheetName val="表5-2工程监理费南"/>
      <sheetName val="表5-3竣工验收费南 "/>
      <sheetName val="表5-4业主管理费南 "/>
      <sheetName val="表6不可预见费南 "/>
      <sheetName val="表7分月用款计划南 "/>
      <sheetName val="附表1 人工单价表"/>
      <sheetName val="附表2 材料价格表"/>
      <sheetName val="附表3机械台班使用费"/>
      <sheetName val="附表3-1补充机械定额"/>
      <sheetName val="附表4风、水、电计算表"/>
      <sheetName val="附表4直接工程费单价表"/>
      <sheetName val="附表5砼、沙浆费计算表"/>
      <sheetName val="工程量"/>
      <sheetName val="eqpmad2"/>
      <sheetName val="附表2材料价格表"/>
      <sheetName val="附表3机械台班"/>
      <sheetName val="附表5直接工程费单价表"/>
      <sheetName val="表3工程施工费表"/>
      <sheetName val="POWER ASSUMPTIONS"/>
      <sheetName val="附表4单价"/>
      <sheetName val="附表2-1主材"/>
      <sheetName val="附表3机械"/>
      <sheetName val="附表2材料"/>
      <sheetName val="附表1人工"/>
      <sheetName val="附表6砼配"/>
      <sheetName val="附表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附表2"/>
      <sheetName val="附表4单价"/>
      <sheetName val="Main"/>
      <sheetName val="5"/>
      <sheetName val="附表2-1主材"/>
      <sheetName val="机械汇总"/>
      <sheetName val="材价汇"/>
      <sheetName val="表2预算汇总表"/>
      <sheetName val="表3-1直接费预算表达式1"/>
      <sheetName val="表3-8"/>
      <sheetName val="材料调差"/>
      <sheetName val="人工单价"/>
      <sheetName val="附表3机械"/>
      <sheetName val="附表2材料"/>
      <sheetName val="附表1人工"/>
      <sheetName val="附表6砼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附表2材料价格表"/>
      <sheetName val="附表3机械台班"/>
      <sheetName val="附表5直接工程费单价表"/>
      <sheetName val="表3工程施工费表"/>
      <sheetName val="附表2"/>
      <sheetName val="附表4单价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次要材料预算价格"/>
      <sheetName val="5"/>
      <sheetName val="机械定额"/>
      <sheetName val="二级代码"/>
      <sheetName val="附表4直接工程费单价表"/>
      <sheetName val="附表2材料价格计算表"/>
      <sheetName val="表3工程施工费用"/>
      <sheetName val="#REF"/>
      <sheetName val="数据字典"/>
      <sheetName val="单位估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  <sheetName val="附表2材料价格表"/>
      <sheetName val="附表3机械台班"/>
      <sheetName val="附表5直接工程费单价表"/>
      <sheetName val="表2总预算"/>
      <sheetName val="表3工程施工费表"/>
      <sheetName val="表4设备购置费"/>
      <sheetName val="定额"/>
      <sheetName val="材料表"/>
      <sheetName val="砼、砂浆半成品预算表"/>
      <sheetName val="附表2"/>
      <sheetName val="附表4单价"/>
      <sheetName val="二级代码"/>
      <sheetName val="Open"/>
      <sheetName val="数据字典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附表4直接工程费单价表"/>
      <sheetName val="附表2材料价格计算表"/>
      <sheetName val="表3工程施工费用"/>
      <sheetName val="5"/>
      <sheetName val="SW-TEO"/>
      <sheetName val="新定额单价"/>
      <sheetName val="单位估价"/>
      <sheetName val="#REF!"/>
      <sheetName val="附表2 材料价格表"/>
      <sheetName val="单价计算"/>
      <sheetName val="表1"/>
      <sheetName val="Main"/>
      <sheetName val="DE"/>
      <sheetName val="汇总到屯"/>
      <sheetName val="汇总表"/>
      <sheetName val="Sheet2"/>
      <sheetName val="次要材料预算价格"/>
      <sheetName val="费率"/>
      <sheetName val="附表3"/>
      <sheetName val="SMCTSSP2"/>
      <sheetName val="00000ppy"/>
      <sheetName val="单价汇总表"/>
      <sheetName val="Financ. Overview"/>
      <sheetName val="Toolbox"/>
      <sheetName val="附表3机械"/>
      <sheetName val="附表2材料"/>
      <sheetName val="附表1人工"/>
      <sheetName val="附表6砼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Financ. Overview"/>
      <sheetName val="Toolbox"/>
      <sheetName val="SW-TEO"/>
      <sheetName val="定额"/>
      <sheetName val="附表2 材料价格表"/>
      <sheetName val="附表4直接工程费单价表"/>
      <sheetName val="数据字典"/>
      <sheetName val="附表2材料价格表"/>
      <sheetName val="附表3机械台班"/>
      <sheetName val="附表5直接工程费单价表"/>
      <sheetName val="表3工程施工费表"/>
      <sheetName val="附表2"/>
      <sheetName val="附表4单价"/>
      <sheetName val="附表3机械"/>
      <sheetName val="附表2材料"/>
      <sheetName val="附表1人工"/>
      <sheetName val="附表6砼配"/>
      <sheetName val="eqpmad2"/>
      <sheetName val="5"/>
      <sheetName val="#REF"/>
      <sheetName val="附表2材料价格计算表"/>
      <sheetName val="表3工程施工费用"/>
      <sheetName val="机械汇总"/>
      <sheetName val="材价汇"/>
      <sheetName val="表2预算汇总表"/>
      <sheetName val="表3-1直接费预算表达式1"/>
      <sheetName val="汇总"/>
      <sheetName val="表3-8"/>
      <sheetName val="新定额单价"/>
      <sheetName val="表2总预算"/>
      <sheetName val="表4设备购置费"/>
      <sheetName val="附表4工程费单价表"/>
      <sheetName val="Main"/>
      <sheetName val="附表7砂浆配比表"/>
      <sheetName val="Sheet2"/>
      <sheetName val="#REF!"/>
      <sheetName val="DE"/>
      <sheetName val="表4-1设备费"/>
      <sheetName val="设备"/>
      <sheetName val="附2（材料）"/>
      <sheetName val="表2-3（基价）"/>
      <sheetName val="费率"/>
      <sheetName val="附1（人工）"/>
      <sheetName val="附4（机械）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单位估价"/>
      <sheetName val="材料调差"/>
      <sheetName val="人工单价"/>
      <sheetName val="附表3"/>
      <sheetName val="材料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5"/>
      <sheetName val="#REF!"/>
      <sheetName val="G.1R-Shou COP Gf"/>
      <sheetName val="附表2材料价格表"/>
      <sheetName val="附表3机械台班"/>
      <sheetName val="附表5直接工程费单价表"/>
      <sheetName val="表3工程施工费表"/>
      <sheetName val="附表2-1主材"/>
      <sheetName val="数据字典"/>
      <sheetName val="附表4砼、沙浆费计算表"/>
      <sheetName val="定额"/>
      <sheetName val="材料表"/>
      <sheetName val="直接工程费"/>
      <sheetName val="附表3机械台班计算表"/>
      <sheetName val="附表7砂浆配比表"/>
      <sheetName val="附表6砼配比表"/>
      <sheetName val="Financ. Overview"/>
      <sheetName val="Toolbox"/>
      <sheetName val="机械汇总"/>
      <sheetName val="材价汇"/>
      <sheetName val="表2预算汇总表"/>
      <sheetName val="表3-1直接费预算表达式1"/>
      <sheetName val="表3-8"/>
      <sheetName val="附表1人工单价表"/>
      <sheetName val="表5-3竣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Main"/>
      <sheetName val="5"/>
      <sheetName val="附表4直接工程费单价表"/>
      <sheetName val="附表2材料价格计算表"/>
      <sheetName val="表3工程施工费用"/>
      <sheetName val="eqpmad2"/>
      <sheetName val="Toolbox"/>
      <sheetName val="POWER ASSUMPTIONS"/>
      <sheetName val="附表2材料价格表"/>
      <sheetName val="附表3机械台班"/>
      <sheetName val="附表5直接工程费单价表"/>
      <sheetName val="表3工程施工费表"/>
      <sheetName val="定额"/>
      <sheetName val="数据字典"/>
      <sheetName val="机械汇总"/>
      <sheetName val="材价汇"/>
      <sheetName val="表2预算汇总表"/>
      <sheetName val="表3-1直接费预算表达式1"/>
      <sheetName val="表3-8"/>
      <sheetName val="二级代码"/>
      <sheetName val="直接工程费"/>
      <sheetName val="材料表"/>
      <sheetName val="G.1R-Shou COP Gf"/>
      <sheetName val="附表2 材料价格表"/>
      <sheetName val="#REF"/>
      <sheetName val="附表2"/>
      <sheetName val="附表4单价"/>
      <sheetName val="Financ. Overview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附表4工程费单价表"/>
      <sheetName val="新定额单价"/>
      <sheetName val="#REF!"/>
      <sheetName val="Open"/>
      <sheetName val="表2总预算"/>
      <sheetName val="表4设备购置费"/>
      <sheetName val="SW-TEO"/>
      <sheetName val="前期"/>
      <sheetName val="业主"/>
      <sheetName val="机电设备"/>
      <sheetName val="配合比"/>
      <sheetName val="Sheet3"/>
      <sheetName val="主材"/>
      <sheetName val="次材"/>
      <sheetName val="台班"/>
      <sheetName val="单价分析表"/>
      <sheetName val="人工"/>
      <sheetName val="材料费"/>
      <sheetName val="附表2-1主材"/>
      <sheetName val="P1012001"/>
      <sheetName val="00000ppy"/>
      <sheetName val="表1"/>
      <sheetName val="材料调差"/>
      <sheetName val="人工单价"/>
      <sheetName val="附表3机械"/>
      <sheetName val="附表 3台班单价"/>
      <sheetName val="附表 1 人工单价"/>
      <sheetName val="材料预算价"/>
      <sheetName val="台班单价"/>
      <sheetName val="人工工资"/>
      <sheetName val="基础参数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数据字典"/>
      <sheetName val="附表4砼、沙浆费计算表"/>
      <sheetName val="Toolbox"/>
      <sheetName val="5"/>
      <sheetName val="附表4单价"/>
      <sheetName val="附表4直接工程费单价表"/>
      <sheetName val="附表2材料价格计算表"/>
      <sheetName val="表3工程施工费用"/>
      <sheetName val="单位估价"/>
      <sheetName val="G.1R-Shou COP Gf"/>
      <sheetName val="附表4工程费单价表"/>
      <sheetName val="附表2 材料价格表"/>
      <sheetName val="eqpmad2"/>
      <sheetName val="Main"/>
      <sheetName val="表3工程施工费表"/>
      <sheetName val="二级代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数据字典"/>
      <sheetName val="单位估价"/>
      <sheetName val="#REF"/>
      <sheetName val="Open"/>
      <sheetName val="附表2"/>
      <sheetName val="Toolbox"/>
      <sheetName val="附表4单价"/>
      <sheetName val="Financ. Overview"/>
      <sheetName val="材料费"/>
      <sheetName val="机械定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表1项目总预算及分年度预算表"/>
      <sheetName val="表2预算汇总表"/>
      <sheetName val="表3-1直接费预算表达式1"/>
      <sheetName val="表3-1-1直接工程费预算表"/>
      <sheetName val="表3工程施工费预算表"/>
      <sheetName val="单位工程量"/>
      <sheetName val="表3工程施工费用"/>
      <sheetName val="表3-1"/>
      <sheetName val="表3-2"/>
      <sheetName val="表3-3"/>
      <sheetName val="表3-4"/>
      <sheetName val="表3-5"/>
      <sheetName val="表3-6"/>
      <sheetName val="表3-7"/>
      <sheetName val="表3-8"/>
      <sheetName val="表3-9"/>
      <sheetName val="表3-10"/>
      <sheetName val="表4设备购置费"/>
      <sheetName val="表3-2间接费预算表"/>
      <sheetName val="表5其它费用预算表"/>
      <sheetName val="表5-1前期工作费"/>
      <sheetName val="表5-2工程监理费"/>
      <sheetName val="表5-3竣工验收费"/>
      <sheetName val="表5-4业主管理费"/>
      <sheetName val="表6不可预见费"/>
      <sheetName val="表7分月用款计划"/>
      <sheetName val="附表1人工单价计算表"/>
      <sheetName val="附表2材料价格计算表"/>
      <sheetName val="附表2-1主要材料价格计算表"/>
      <sheetName val="附表2-2风水电"/>
      <sheetName val="附表3机械台班计算表"/>
      <sheetName val="附表3-1补充机械台班"/>
      <sheetName val="附表4直接工程费单价表"/>
      <sheetName val="附表5主材用量汇总表"/>
      <sheetName val="附表6砼配比表"/>
      <sheetName val="附表7砂浆配比表"/>
      <sheetName val="Sheet1"/>
      <sheetName val="Sheet2"/>
      <sheetName val="Sheet3"/>
      <sheetName val="#REF"/>
      <sheetName val="附表2材料价格表"/>
      <sheetName val="附表3机械台班"/>
      <sheetName val="附表5直接工程费单价表"/>
      <sheetName val="表3工程施工费表"/>
      <sheetName val="定额"/>
      <sheetName val="材料表"/>
      <sheetName val="5"/>
      <sheetName val="数据字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Open"/>
      <sheetName val="附表4直接工程费单价表"/>
      <sheetName val="附表2材料价格计算表"/>
      <sheetName val="表3工程施工费用"/>
      <sheetName val="数据字典"/>
      <sheetName val="直接工程费"/>
      <sheetName val="附表4工程费单价表"/>
      <sheetName val="附表2 材料价格表"/>
      <sheetName val="表5-2工程监理费南"/>
      <sheetName val="Main"/>
      <sheetName val="DE"/>
      <sheetName val="表3工程施工费表"/>
      <sheetName val="POWER ASSUMPTIONS"/>
      <sheetName val="单位估价"/>
      <sheetName val="设备"/>
      <sheetName val="#REF"/>
      <sheetName val="SW-TEO"/>
      <sheetName val="Sheet2"/>
      <sheetName val="定额"/>
      <sheetName val="表6不可预见费南 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5"/>
      <sheetName val="附表4砼、沙浆费计算表"/>
      <sheetName val="材料调差"/>
      <sheetName val="人工单价"/>
      <sheetName val="Financ. Overview"/>
      <sheetName val="Toolbox"/>
      <sheetName val="二级代码"/>
      <sheetName val="附表2材料价格表"/>
      <sheetName val="附表3机械台班"/>
      <sheetName val="附表5直接工程费单价表"/>
      <sheetName val="表2总预算"/>
      <sheetName val="表4设备购置费"/>
      <sheetName val="材料表"/>
      <sheetName val="材料费"/>
      <sheetName val="投资类-1"/>
      <sheetName val="附表3-1补充机械台班"/>
      <sheetName val="附表3机械"/>
      <sheetName val="附表3机械台班计算表"/>
      <sheetName val="附表2-2风水电"/>
      <sheetName val="附表2材料"/>
      <sheetName val="表3工程施工费预算表"/>
      <sheetName val="附表1人工"/>
      <sheetName val="附表6砼配比表"/>
      <sheetName val="附表6砼配"/>
      <sheetName val="配合比"/>
      <sheetName val="Sheet3"/>
      <sheetName val="主材"/>
      <sheetName val="次材"/>
      <sheetName val="单价分析表"/>
      <sheetName val="台班"/>
      <sheetName val="人工"/>
      <sheetName val="机械汇总"/>
      <sheetName val="材价汇"/>
      <sheetName val="表2预算汇总表"/>
      <sheetName val="表3-1直接费预算表达式1"/>
      <sheetName val="汇总"/>
      <sheetName val="表3-8"/>
      <sheetName val="表6不可预见"/>
      <sheetName val="表5-3竣工"/>
      <sheetName val="P1012001"/>
      <sheetName val="附表2"/>
      <sheetName val="eqpmad2"/>
      <sheetName val="G.1R-Shou COP Gf"/>
      <sheetName val="砼、砂浆半成品预算表"/>
      <sheetName val="机电设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SW-TEO"/>
      <sheetName val="Main"/>
      <sheetName val="附表4工程费单价表"/>
      <sheetName val="附表2 材料价格表"/>
      <sheetName val="#REF"/>
      <sheetName val="eqpmad2"/>
      <sheetName val="Open"/>
      <sheetName val="数据字典"/>
      <sheetName val="附表2材料价格计算表"/>
      <sheetName val="附表2材料价格表"/>
      <sheetName val="附表3机械台班"/>
      <sheetName val="附表5直接工程费单价表"/>
      <sheetName val="表2总预算"/>
      <sheetName val="表3工程施工费表"/>
      <sheetName val="表4设备购置费"/>
      <sheetName val="附表2"/>
      <sheetName val="附表4单价"/>
      <sheetName val="直接工程费"/>
      <sheetName val="表5-2工程监理费南"/>
      <sheetName val="Toolbox"/>
      <sheetName val="单位估价"/>
      <sheetName val="附表4直接工程费单价表"/>
      <sheetName val="表3工程施工费用"/>
      <sheetName val="附表 3台班单价"/>
      <sheetName val="附表 2－1 材料价格"/>
      <sheetName val="附表 1 人工单价"/>
      <sheetName val="前期"/>
      <sheetName val="业主"/>
      <sheetName val="表1"/>
      <sheetName val="Financ. Overview"/>
      <sheetName val="定额"/>
      <sheetName val="配合比"/>
      <sheetName val="Sheet3"/>
      <sheetName val="主材"/>
      <sheetName val="次材"/>
      <sheetName val="单价分析表"/>
      <sheetName val="台班"/>
      <sheetName val="人工"/>
      <sheetName val="机械定额"/>
      <sheetName val="5"/>
      <sheetName val="次要材料预算价格"/>
      <sheetName val="材料费"/>
      <sheetName val="G.1R-Shou COP Gf"/>
      <sheetName val="取费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定额"/>
      <sheetName val="材料表"/>
      <sheetName val="数据字典"/>
      <sheetName val="机械汇总"/>
      <sheetName val="材价汇"/>
      <sheetName val="表2预算汇总表"/>
      <sheetName val="表3-1直接费预算表达式1"/>
      <sheetName val="表3-8"/>
      <sheetName val="附表4直接工程费单价表"/>
      <sheetName val="附表2材料价格计算表"/>
      <sheetName val="表3工程施工费用"/>
      <sheetName val="POWER ASSUMPTIONS"/>
      <sheetName val="新定额单价"/>
      <sheetName val="#REF"/>
      <sheetName val="附表2"/>
      <sheetName val="附表4单价"/>
      <sheetName val="SW-TEO"/>
      <sheetName val="单位估价"/>
      <sheetName val="附表2人工预算单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  <sheetName val="定额"/>
      <sheetName val="材料表"/>
      <sheetName val="直接工程费"/>
      <sheetName val="附表4工程费单价表"/>
      <sheetName val="附表2 材料价格表"/>
      <sheetName val="数据字典"/>
      <sheetName val="Open"/>
      <sheetName val="机械汇总"/>
      <sheetName val="材价汇"/>
      <sheetName val="表2预算汇总表"/>
      <sheetName val="表3-1直接费预算表达式1"/>
      <sheetName val="表3-8"/>
      <sheetName val="表3工程施工费表"/>
      <sheetName val="附表2"/>
      <sheetName val="附表4单价"/>
      <sheetName val="附表4直接工程费单价表"/>
      <sheetName val="附表2材料价格计算表"/>
      <sheetName val="表3工程施工费用"/>
      <sheetName val="材料费"/>
      <sheetName val="二级代码"/>
      <sheetName val="单价表"/>
      <sheetName val="POWER ASSUMPTIONS"/>
      <sheetName val="附表3机械"/>
      <sheetName val="附表2材料"/>
      <sheetName val="附表1人工"/>
      <sheetName val="附表6砼配"/>
      <sheetName val="G.1R-Shou COP Gf"/>
      <sheetName val="单位估价"/>
      <sheetName val="汇总"/>
      <sheetName val="配合比"/>
      <sheetName val="材料预算价"/>
      <sheetName val="台班单价"/>
      <sheetName val="附表2人工预算单价"/>
      <sheetName val="附表2材料价格表"/>
      <sheetName val="附表3机械台班"/>
      <sheetName val="附表5直接工程费单价表"/>
      <sheetName val="表2总预算"/>
      <sheetName val="表4设备购置费"/>
      <sheetName val="设备"/>
      <sheetName val="5"/>
      <sheetName val="机械定额"/>
      <sheetName val="Main"/>
      <sheetName val="DE"/>
      <sheetName val="SW-TEO"/>
      <sheetName val="表6不可预见"/>
      <sheetName val="JYVKNHAY"/>
      <sheetName val="总报价"/>
      <sheetName val="新定额单价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估算表-干沟、支干沟"/>
      <sheetName val="估算表 -支沟治理"/>
      <sheetName val="附表4砼、沙浆费计算表"/>
      <sheetName val="次要材料预算价格"/>
      <sheetName val="Sheet3"/>
      <sheetName val="主材"/>
      <sheetName val="次材"/>
      <sheetName val="单价分析表"/>
      <sheetName val="台班"/>
      <sheetName val="人工"/>
      <sheetName val="合计"/>
      <sheetName val="P1012001"/>
      <sheetName val="混凝土单价"/>
      <sheetName val="材料预算价格核"/>
      <sheetName val="Sheet1"/>
      <sheetName val="人工工资"/>
      <sheetName val="基础参数值"/>
      <sheetName val="Financ. Overview"/>
      <sheetName val="#REF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G.1R-Shou COP Gf"/>
      <sheetName val="DE"/>
      <sheetName val="附表4工程费单价表"/>
      <sheetName val="附表2 材料价格表"/>
      <sheetName val="#REF"/>
      <sheetName val="二级代码"/>
      <sheetName val="附表4直接工程费单价表"/>
      <sheetName val="附表2材料价格计算表"/>
      <sheetName val="表3工程施工费用"/>
      <sheetName val="定额"/>
      <sheetName val="材料表"/>
      <sheetName val="表3工程施工费表"/>
      <sheetName val="材料费"/>
      <sheetName val="数据字典"/>
      <sheetName val="Toolbox"/>
      <sheetName val="Open"/>
      <sheetName val="单价表"/>
      <sheetName val="前期"/>
      <sheetName val="业主"/>
      <sheetName val="材料调差"/>
      <sheetName val="人工单价"/>
      <sheetName val="Financ. Overview"/>
      <sheetName val="附表3机械台班计算表"/>
      <sheetName val="附表7砂浆配比表"/>
      <sheetName val="附表6砼配比表"/>
      <sheetName val="POWER ASSUMPTIONS"/>
      <sheetName val="附表2人工预算单价"/>
      <sheetName val="附表2"/>
      <sheetName val="附表4单价"/>
      <sheetName val="设备"/>
      <sheetName val="投资和任务情况表"/>
      <sheetName val="砼、砂浆半成品预算表"/>
      <sheetName val="表5-2工程监理费南"/>
      <sheetName val="SW-TEO"/>
      <sheetName val="附表4砼、沙浆费计算表"/>
      <sheetName val="5"/>
      <sheetName val="人工工资"/>
      <sheetName val="表6不可预见费南 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估算表-干沟、支干沟"/>
      <sheetName val="估算表 -支沟治理"/>
      <sheetName val="新定额单价"/>
      <sheetName val="总报价"/>
      <sheetName val="直接工程费"/>
      <sheetName val="效益表"/>
      <sheetName val="配合比"/>
      <sheetName val="材料预算价"/>
      <sheetName val="台班单价"/>
      <sheetName val="单位估价"/>
      <sheetName val="次要材料预算价格"/>
      <sheetName val="附表2材料价格表"/>
      <sheetName val="附表3机械台班"/>
      <sheetName val="附表5直接工程费单价表"/>
      <sheetName val="OSP_Becht_Fin"/>
      <sheetName val="独立费用"/>
      <sheetName val="费率"/>
      <sheetName val="附表3"/>
      <sheetName val="征地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  <sheetName val="G.1R-Shou COP Gf"/>
      <sheetName val="机械汇总"/>
      <sheetName val="材价汇"/>
      <sheetName val="表2预算汇总表"/>
      <sheetName val="表3-1直接费预算表达式1"/>
      <sheetName val="汇总"/>
      <sheetName val="表3-8"/>
      <sheetName val="材料费"/>
      <sheetName val="附表2人工预算单价"/>
      <sheetName val="定额"/>
      <sheetName val="材料表"/>
      <sheetName val="直接工程费"/>
      <sheetName val="材料调差"/>
      <sheetName val="人工单价"/>
      <sheetName val="数据字典"/>
      <sheetName val="POWER ASSUMPTIONS"/>
      <sheetName val="SW-TEO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单价表"/>
      <sheetName val="附表4直接工程费单价表"/>
      <sheetName val="附表2材料价格计算表"/>
      <sheetName val="表3工程施工费用"/>
      <sheetName val="砼、砂浆半成品预算表"/>
      <sheetName val="表5-2监理费"/>
      <sheetName val="附表1人工单价表"/>
      <sheetName val="表5-3竣工"/>
      <sheetName val="表5-1前期工作费"/>
      <sheetName val="表5-5业主"/>
      <sheetName val="附表3机械台班计算表"/>
      <sheetName val="附表7砂浆配比表"/>
      <sheetName val="附表6砼配比表"/>
      <sheetName val="#REF"/>
      <sheetName val="渠道断面设计"/>
      <sheetName val="人工工资"/>
      <sheetName val="附表4砼、沙浆费计算表"/>
      <sheetName val="附表6砼砂浆"/>
      <sheetName val="附表2-1次材"/>
      <sheetName val="附表4工程费单价表"/>
      <sheetName val="附表2 材料价格表"/>
      <sheetName val="DE"/>
      <sheetName val="Open"/>
      <sheetName val="配合比"/>
      <sheetName val="Sheet3"/>
      <sheetName val="主材"/>
      <sheetName val="次材"/>
      <sheetName val="单价分析表"/>
      <sheetName val="台班"/>
      <sheetName val="人工"/>
      <sheetName val="二级代码"/>
      <sheetName val="JYVKNHAY"/>
      <sheetName val="材料预算价格核"/>
      <sheetName val="附表3机械"/>
      <sheetName val="附表2材料"/>
      <sheetName val="附表1人工"/>
      <sheetName val="附表6砼配"/>
      <sheetName val="附表2材料价格表"/>
      <sheetName val="附表3机械台班"/>
      <sheetName val="附表5直接工程费单价表"/>
      <sheetName val="表3工程施工费表"/>
      <sheetName val="00000ppy"/>
      <sheetName val="次要材料预算价格"/>
      <sheetName val="eqpmad2"/>
      <sheetName val="申请表（正面）"/>
      <sheetName val="Ma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#REF"/>
      <sheetName val="Open"/>
      <sheetName val="单位估价"/>
      <sheetName val="定额"/>
      <sheetName val="材料表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POWER ASSUMPTIONS"/>
      <sheetName val="单价表"/>
      <sheetName val="表3工程施工费表"/>
      <sheetName val="附表2"/>
      <sheetName val="Toolbox"/>
      <sheetName val="附表1人工单价表"/>
      <sheetName val="表5-3竣工"/>
      <sheetName val="附表4砼、沙浆费计算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直接工程费"/>
      <sheetName val="附表1人工单价表"/>
      <sheetName val="表5-3竣工"/>
      <sheetName val="POWER ASSUMPTIONS"/>
      <sheetName val="定额"/>
      <sheetName val="材料调差"/>
      <sheetName val="人工单价"/>
      <sheetName val="#REF"/>
      <sheetName val="材料费"/>
      <sheetName val="次要材料预算价格"/>
      <sheetName val="Toolbox"/>
      <sheetName val="二级代码"/>
      <sheetName val="附表4砼、沙浆费计算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附表4工程费单价表"/>
      <sheetName val="附表2 材料价格表"/>
      <sheetName val="二级代码"/>
      <sheetName val="#REF"/>
      <sheetName val="定额"/>
      <sheetName val="单位估价"/>
      <sheetName val="直接工程费"/>
      <sheetName val="G.1R-Shou COP Gf"/>
      <sheetName val="机械定额"/>
      <sheetName val="附表2材料价格表"/>
      <sheetName val="附表3机械台班"/>
      <sheetName val="附表5直接工程费单价表"/>
      <sheetName val="表3工程施工费表"/>
      <sheetName val="附表4砼、沙浆费计算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#REF"/>
      <sheetName val="POWER ASSUMPTIONS"/>
      <sheetName val="机械定额"/>
      <sheetName val="直接工程费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单价表"/>
      <sheetName val="附表1人工单价表"/>
      <sheetName val="表5-3竣工"/>
      <sheetName val="附表4工程费单价表"/>
      <sheetName val="附表2 材料价格表"/>
      <sheetName val="Toolbox"/>
      <sheetName val="附表4砼、沙浆费计算表"/>
      <sheetName val="5"/>
      <sheetName val="单位估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机械汇总"/>
      <sheetName val="材价汇"/>
      <sheetName val="表2预算汇总表"/>
      <sheetName val="表3-1直接费预算表达式1"/>
      <sheetName val="表3-8"/>
      <sheetName val="附表4砼、沙浆费计算表"/>
      <sheetName val="附表4工程费单价表"/>
      <sheetName val="附表2 材料价格表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新定额单价"/>
      <sheetName val="附表3机械"/>
      <sheetName val="附表2材料"/>
      <sheetName val="附表1人工"/>
      <sheetName val="附表6砼配"/>
      <sheetName val="#REF"/>
      <sheetName val="数据字典"/>
      <sheetName val="附表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表3工程施工费表"/>
      <sheetName val="定额"/>
      <sheetName val="附表4砼、沙浆费计算表"/>
      <sheetName val="#REF"/>
      <sheetName val="直接工程费"/>
      <sheetName val="设备"/>
      <sheetName val="附表2人工预算单价"/>
      <sheetName val="二级代码"/>
      <sheetName val="机械汇总"/>
      <sheetName val="材价汇"/>
      <sheetName val="表2预算汇总表"/>
      <sheetName val="表3-1直接费预算表达式1"/>
      <sheetName val="表3-8"/>
      <sheetName val="附表2材料价格表"/>
      <sheetName val="附表3机械台班"/>
      <sheetName val="附表5直接工程费单价表"/>
      <sheetName val="数据字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材料费"/>
      <sheetName val="定额"/>
      <sheetName val="砼、砂浆半成品预算表"/>
      <sheetName val="机械汇总"/>
      <sheetName val="材价汇"/>
      <sheetName val="表2预算汇总表"/>
      <sheetName val="表3-1直接费预算表达式1"/>
      <sheetName val="表3-8"/>
      <sheetName val="直接工程费"/>
      <sheetName val="附表2"/>
      <sheetName val="设备"/>
      <sheetName val="机械定额"/>
      <sheetName val="表3工程施工费表"/>
      <sheetName val="5"/>
      <sheetName val="附表4工程费单价表"/>
      <sheetName val="附表2 材料价格表"/>
      <sheetName val="单位估价"/>
      <sheetName val="附表4直接工程费单价表"/>
      <sheetName val="附表2材料价格计算表"/>
      <sheetName val="表3工程施工费用"/>
      <sheetName val="新定额单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材料调差"/>
      <sheetName val="人工单价"/>
      <sheetName val="单位估价"/>
      <sheetName val="材料费"/>
      <sheetName val="附表4工程费单价表"/>
      <sheetName val="附表2 材料价格表"/>
      <sheetName val="附表4砼、沙浆费计算表"/>
      <sheetName val="附表3机械台班计算表"/>
      <sheetName val="附表7砂浆配比表"/>
      <sheetName val="附表6砼配比表"/>
      <sheetName val="数据字典"/>
      <sheetName val="#REF"/>
      <sheetName val="新定额单价"/>
      <sheetName val="定额"/>
      <sheetName val="材料表"/>
      <sheetName val="POWER ASSUMP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单位估价"/>
      <sheetName val="附表4工程费单价表"/>
      <sheetName val="附表2 材料价格表"/>
      <sheetName val="附表2"/>
      <sheetName val="单价表"/>
      <sheetName val="#REF"/>
      <sheetName val="00000ppy"/>
      <sheetName val="表5-2工程监理费南"/>
      <sheetName val="附表4砼、沙浆费计算表"/>
      <sheetName val="材料调差"/>
      <sheetName val="人工单价"/>
      <sheetName val="数据字典"/>
      <sheetName val="表3工程施工费表"/>
      <sheetName val="新定额单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附表1人工单价表"/>
      <sheetName val="表5-3竣工"/>
      <sheetName val="附表3机械"/>
      <sheetName val="附表2材料"/>
      <sheetName val="附表1人工"/>
      <sheetName val="附表6砼配"/>
      <sheetName val="设备"/>
      <sheetName val="材料调差"/>
      <sheetName val="人工单价"/>
      <sheetName val="附表2"/>
      <sheetName val="次要材料预算价格"/>
      <sheetName val="总概算表（水质化验检测中心）"/>
      <sheetName val="砼、砂浆半成品预算表"/>
      <sheetName val="单位估价"/>
      <sheetName val="定额"/>
      <sheetName val="材料表"/>
      <sheetName val="材料费"/>
      <sheetName val="POWER ASSUMPTIONS"/>
      <sheetName val="直接工程费"/>
      <sheetName val="单价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二级代码"/>
      <sheetName val="新定额单价"/>
      <sheetName val="单位估价"/>
      <sheetName val="附表3机械"/>
      <sheetName val="附表1人工单价表"/>
      <sheetName val="表5-3竣工"/>
      <sheetName val="#REF"/>
      <sheetName val="材料调差"/>
      <sheetName val="人工单价"/>
      <sheetName val="附表2"/>
      <sheetName val="附表4单价"/>
      <sheetName val="附表4工程费单价表"/>
      <sheetName val="附表2 材料价格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机械定额"/>
      <sheetName val="材料费"/>
      <sheetName val="附表2-1主材"/>
      <sheetName val="附表1人工单价表"/>
      <sheetName val="表5-3竣工"/>
      <sheetName val="机械汇总"/>
      <sheetName val="材价汇"/>
      <sheetName val="表2预算汇总表"/>
      <sheetName val="表3-1直接费预算表达式1"/>
      <sheetName val="表3-8"/>
      <sheetName val="5"/>
      <sheetName val="00000ppy"/>
      <sheetName val="附表2"/>
      <sheetName val="二级代码"/>
      <sheetName val="直接工程费"/>
      <sheetName val="单位估价"/>
      <sheetName val="附表3机械"/>
      <sheetName val="附表2材料"/>
      <sheetName val="附表1人工"/>
      <sheetName val="附表6砼配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降价系数"/>
      <sheetName val="道总"/>
      <sheetName val="道路 (2)"/>
      <sheetName val="总表"/>
      <sheetName val="分表"/>
      <sheetName val="结算潘"/>
      <sheetName val="结算封面潘"/>
      <sheetName val="材料预算价"/>
      <sheetName val="结算李"/>
      <sheetName val="结算封面李"/>
      <sheetName val="单价表总"/>
      <sheetName val="6"/>
      <sheetName val="7"/>
      <sheetName val="8"/>
      <sheetName val="总统"/>
      <sheetName val="配合比"/>
      <sheetName val="单价汇总"/>
      <sheetName val="沙化土地治理工程总概算表"/>
      <sheetName val="分部工程概算表"/>
      <sheetName val="独立费用概算表"/>
      <sheetName val="材料预算价格汇总表"/>
      <sheetName val="进入工程单价材料计算价格表(材料库)"/>
      <sheetName val="附表2人工预算单价"/>
      <sheetName val="Sheet1"/>
      <sheetName val="单价表"/>
      <sheetName val="设备"/>
      <sheetName val="5"/>
      <sheetName val="附表4工程费单价表"/>
      <sheetName val="附表2 材料价格表"/>
      <sheetName val="附表1人工单价表"/>
      <sheetName val="表5-3竣工"/>
      <sheetName val="机械汇总"/>
      <sheetName val="材价汇"/>
      <sheetName val="表2预算汇总表"/>
      <sheetName val="表3-1直接费预算表达式1"/>
      <sheetName val="表3-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附表4砼、沙浆费计算表"/>
      <sheetName val="附表1人工单价表"/>
      <sheetName val="表5-3竣工"/>
      <sheetName val="新定额单价"/>
      <sheetName val="机械定额"/>
      <sheetName val="附表4直接工程费单价表"/>
      <sheetName val="附表2材料价格计算表"/>
      <sheetName val="表3工程施工费用"/>
      <sheetName val="数据字典"/>
      <sheetName val="附表2人工预算单价"/>
      <sheetName val="#REF"/>
      <sheetName val="二级代码"/>
      <sheetName val="表3工程施工费表"/>
      <sheetName val="附表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附表4砼、沙浆费计算表"/>
      <sheetName val="新定额单价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附表2人工预算单价"/>
      <sheetName val="材料费"/>
      <sheetName val="定额"/>
      <sheetName val="材料表"/>
      <sheetName val="附表4直接工程费单价表"/>
      <sheetName val="附表2材料价格计算表"/>
      <sheetName val="表3工程施工费用"/>
      <sheetName val="机械汇总"/>
      <sheetName val="材价汇"/>
      <sheetName val="表2预算汇总表"/>
      <sheetName val="表3-1直接费预算表达式1"/>
      <sheetName val="表3-8"/>
      <sheetName val="机械定额"/>
      <sheetName val="POWER ASSUMPTIONS"/>
      <sheetName val="次要材料预算价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4.2报价汇总表"/>
      <sheetName val="4.3工程量清单"/>
      <sheetName val="5.6单价分析表"/>
      <sheetName val="5.1人工费计算表"/>
      <sheetName val="5.2主要材料预算单价"/>
      <sheetName val="5.3砂浆配合比表"/>
      <sheetName val="5.4施工机械台班费"/>
      <sheetName val="砼、砂浆半成品预算表"/>
      <sheetName val="5.5单价汇总表"/>
      <sheetName val="5.7总价工程"/>
      <sheetName val="5.8分组工程组成表"/>
      <sheetName val="材料预算表"/>
      <sheetName val="机械台班费计算表"/>
      <sheetName val="5.13资金流"/>
      <sheetName val="降价系数"/>
      <sheetName val="工程量汇总"/>
      <sheetName val="王单价"/>
      <sheetName val="临时工程单价汇总表"/>
      <sheetName val="取费"/>
      <sheetName val="土建单价测试表"/>
      <sheetName val="综合单价测试表"/>
      <sheetName val="主材定价"/>
      <sheetName val="风水电价"/>
      <sheetName val="SW-TEO"/>
      <sheetName val="附表4直接工程费单价表"/>
      <sheetName val="附表2材料价格计算表"/>
      <sheetName val="表3工程施工费用"/>
      <sheetName val="附表2人工预算单价"/>
      <sheetName val="附表4砼、沙浆费计算表"/>
      <sheetName val="材料调差"/>
      <sheetName val="人工单价"/>
      <sheetName val="eqpmad2"/>
      <sheetName val="单位估价"/>
      <sheetName val="前期"/>
      <sheetName val="业主"/>
      <sheetName val="附表4工程费单价表"/>
      <sheetName val="附表2 材料价格表"/>
      <sheetName val="定额"/>
      <sheetName val="新定额单价"/>
      <sheetName val="单价表"/>
      <sheetName val="材料费"/>
      <sheetName val="机械定额"/>
      <sheetName val="设备"/>
      <sheetName val="数据字典"/>
      <sheetName val="机械汇总"/>
      <sheetName val="材价汇"/>
      <sheetName val="表2预算汇总表"/>
      <sheetName val="表3-1直接费预算表达式1"/>
      <sheetName val="汇总"/>
      <sheetName val="表3-8"/>
      <sheetName val="直接工程费"/>
      <sheetName val="#REF"/>
      <sheetName val="G.1R-Shou COP Gf"/>
      <sheetName val="Toolbox"/>
      <sheetName val="二级代码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附表 3台班单价"/>
      <sheetName val="附表 2－1 材料价格"/>
      <sheetName val="附表 1 人工单价"/>
      <sheetName val="附表2"/>
      <sheetName val="Open"/>
      <sheetName val="5"/>
      <sheetName val="附表1人工单价表"/>
      <sheetName val="表5-3竣工"/>
      <sheetName val="附表4单价"/>
      <sheetName val="表3工程施工费表"/>
      <sheetName val="附表2-1主材"/>
      <sheetName val="附表7砂浆配比表"/>
      <sheetName val="单价分析"/>
      <sheetName val="现金流量表"/>
      <sheetName val="成本表"/>
      <sheetName val="损益表"/>
      <sheetName val="资金运用表"/>
      <sheetName val="Sheet1"/>
      <sheetName val="基础参数值"/>
      <sheetName val="人工工资"/>
      <sheetName val="Sheet2"/>
      <sheetName val="表5-2监理费"/>
      <sheetName val="表5-1前期工作费"/>
      <sheetName val="表5-5业主"/>
      <sheetName val="表4-1设备费"/>
      <sheetName val="附表3机械"/>
      <sheetName val="附4工程费单价表"/>
      <sheetName val="单价分析表"/>
      <sheetName val="国民经济效益费用流量表（全部投资）"/>
      <sheetName val="附表3机械台班"/>
      <sheetName val="附件附表人工 "/>
      <sheetName val="附表3机械台班计算表"/>
      <sheetName val="附表6砼配比表"/>
      <sheetName val="附表2材料"/>
      <sheetName val="附表1人工"/>
      <sheetName val="附表6砼配"/>
      <sheetName val="国民经济评价投资调整计算表"/>
      <sheetName val="现金流量表（全部投资）"/>
      <sheetName val="流动资金估算表"/>
      <sheetName val="固定资产折旧费估算表"/>
      <sheetName val="无形及递延资产摊销估算表"/>
      <sheetName val="总成本费用估算表"/>
      <sheetName val="借款还本付息计算表"/>
      <sheetName val="现金流量表（自有资金）"/>
      <sheetName val="资金来源与运用表"/>
      <sheetName val="资产负债表"/>
      <sheetName val="国民经济效益费用流量表（国内投资）"/>
      <sheetName val="附表5直接工程费单价表"/>
      <sheetName val="费率"/>
      <sheetName val="附表3"/>
      <sheetName val="4机械台班预算单价计算表"/>
      <sheetName val="机械台班"/>
      <sheetName val="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附表4砼、沙浆费计算表"/>
      <sheetName val="单价表"/>
      <sheetName val="定额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表3工程施工费表"/>
      <sheetName val="新定额单价"/>
      <sheetName val="次要材料预算价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单位估价"/>
      <sheetName val="附表4砼、沙浆费计算表"/>
      <sheetName val="附表3机械台班计算表"/>
      <sheetName val="附表7砂浆配比表"/>
      <sheetName val="附表6砼配比表"/>
      <sheetName val="单价表"/>
      <sheetName val="材料费"/>
      <sheetName val="附表4单价"/>
      <sheetName val="附表2-1主材"/>
      <sheetName val="材料调差"/>
      <sheetName val="人工单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附表2"/>
      <sheetName val="砼、砂浆半成品预算表"/>
      <sheetName val="附表4砼、沙浆费计算表"/>
      <sheetName val="材料调差"/>
      <sheetName val="人工单价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定额"/>
      <sheetName val="新定额单价"/>
      <sheetName val="单位估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分表"/>
      <sheetName val="设备"/>
      <sheetName val="工程单价"/>
      <sheetName val="主材价表"/>
      <sheetName val="砼配比"/>
      <sheetName val="材料用量"/>
      <sheetName val="材价汇"/>
      <sheetName val="机械"/>
      <sheetName val="单价汇总"/>
      <sheetName val="机械汇总"/>
      <sheetName val="人工单价"/>
      <sheetName val="机总"/>
      <sheetName val="报价汇总表"/>
      <sheetName val="分项工程量报价表"/>
      <sheetName val="主要材料用量表"/>
      <sheetName val="主要材料预算表"/>
      <sheetName val="单价汇总表"/>
      <sheetName val="POWER ASSUMPTIONS"/>
      <sheetName val="数据字典"/>
      <sheetName val="单位估价"/>
      <sheetName val="附表4砼、沙浆费计算表"/>
      <sheetName val="附表1人工单价表"/>
      <sheetName val="表5-3竣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新定额单价"/>
      <sheetName val="现金流量表"/>
      <sheetName val="成本表"/>
      <sheetName val="损益表"/>
      <sheetName val="资金运用表"/>
      <sheetName val="附表2"/>
      <sheetName val="附表2-1主材"/>
      <sheetName val="直接工程费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设备"/>
      <sheetName val="附表1人工单价表"/>
      <sheetName val="表5-3竣工"/>
      <sheetName val="单位估价"/>
      <sheetName val="附表3机械台班计算表"/>
      <sheetName val="附表7砂浆配比表"/>
      <sheetName val="附表6砼配比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新定额单价"/>
      <sheetName val="Financ. Overview"/>
      <sheetName val="Toolbox"/>
      <sheetName val="附表2材料价格表"/>
      <sheetName val="附表3机械台班"/>
      <sheetName val="附表5直接工程费单价表"/>
      <sheetName val="表3工程施工费表"/>
      <sheetName val="附表2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数据字典"/>
      <sheetName val="附表4单价"/>
      <sheetName val="附表2-1主材"/>
      <sheetName val="二级代码"/>
      <sheetName val="单价表"/>
      <sheetName val="次要材料预算价格"/>
      <sheetName val="附表3机械"/>
      <sheetName val="附表2材料"/>
      <sheetName val="附表1人工"/>
      <sheetName val="附表6砼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POWER ASSUMPTIONS"/>
      <sheetName val="定额"/>
      <sheetName val="附表2材料价格表"/>
      <sheetName val="附表3机械台班"/>
      <sheetName val="附表5直接工程费单价表"/>
      <sheetName val="表3工程施工费表"/>
      <sheetName val="附表4直接工程费单价表"/>
      <sheetName val="附表2材料价格计算表"/>
      <sheetName val="表3工程施工费用"/>
      <sheetName val="附表3机械"/>
      <sheetName val="附表2材料"/>
      <sheetName val="附表1人工"/>
      <sheetName val="附表6砼配"/>
      <sheetName val="机械定额"/>
      <sheetName val="附表2"/>
      <sheetName val="新定额单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附表2"/>
      <sheetName val="附表4单价"/>
      <sheetName val="附表3机械"/>
      <sheetName val="附表2材料"/>
      <sheetName val="附表1人工"/>
      <sheetName val="附表6砼配"/>
      <sheetName val="POWER ASSUMPTIONS"/>
      <sheetName val="数据字典"/>
      <sheetName val="5"/>
      <sheetName val="定额"/>
      <sheetName val="材料表"/>
      <sheetName val="附表4砼、沙浆费计算表"/>
      <sheetName val="设备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表1项目总预算及分年度预算表"/>
      <sheetName val="表2预算汇总表"/>
      <sheetName val="表3-1直接费预算表达式1"/>
      <sheetName val="表3-1-1直接工程费预算表"/>
      <sheetName val="表3工程施工费预算表"/>
      <sheetName val="单位工程量"/>
      <sheetName val="表3工程施工费用"/>
      <sheetName val="表3-1"/>
      <sheetName val="表3-2"/>
      <sheetName val="表3-3"/>
      <sheetName val="表3-4"/>
      <sheetName val="表3-5"/>
      <sheetName val="表3-6"/>
      <sheetName val="表3-7"/>
      <sheetName val="表3-8"/>
      <sheetName val="表3-9"/>
      <sheetName val="表3-10"/>
      <sheetName val="表4设备购置费"/>
      <sheetName val="表3-2间接费预算表"/>
      <sheetName val="表5其它费用预算表"/>
      <sheetName val="表5-1前期工作费"/>
      <sheetName val="表5-2工程监理费"/>
      <sheetName val="表5-3竣工验收费"/>
      <sheetName val="表5-4业主管理费"/>
      <sheetName val="表6不可预见费"/>
      <sheetName val="表7分月用款计划"/>
      <sheetName val="附表1人工单价计算表"/>
      <sheetName val="附表2材料价格计算表"/>
      <sheetName val="附表2-1主要材料价格计算表"/>
      <sheetName val="附表2-2风水电"/>
      <sheetName val="附表3机械台班计算表"/>
      <sheetName val="附表3-1补充机械台班"/>
      <sheetName val="附表4直接工程费单价表"/>
      <sheetName val="附表5主材用量汇总表"/>
      <sheetName val="附表6砼配比表"/>
      <sheetName val="附表7砂浆配比表"/>
      <sheetName val="Sheet1"/>
      <sheetName val="Sheet2"/>
      <sheetName val="Sheet3"/>
      <sheetName val="直接工程费"/>
      <sheetName val="定额"/>
      <sheetName val="材料表"/>
      <sheetName val="新定额单价"/>
      <sheetName val="单价表"/>
      <sheetName val="附表2材料价格表"/>
      <sheetName val="附表3机械台班"/>
      <sheetName val="附表5直接工程费单价表"/>
      <sheetName val="表3工程施工费表"/>
      <sheetName val="#REF"/>
      <sheetName val="附表4砼、沙浆费计算表"/>
      <sheetName val="附表2"/>
      <sheetName val="附表2人工预算单价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总表"/>
      <sheetName val="贱贱"/>
      <sheetName val="机电"/>
      <sheetName val="总概算表 "/>
      <sheetName val="建筑工程概算"/>
      <sheetName val="临时工程费"/>
      <sheetName val="占地"/>
      <sheetName val="投资汇总"/>
      <sheetName val="绿化"/>
      <sheetName val="灌溉"/>
      <sheetName val="土方"/>
      <sheetName val="单价分析汇总表"/>
      <sheetName val="材料分析表"/>
      <sheetName val="配合比"/>
      <sheetName val="总台班费"/>
      <sheetName val="建筑工程单价分析"/>
      <sheetName val="PVC管材价格1 (5)"/>
      <sheetName val="Sheet2"/>
      <sheetName val="土方机械台班费"/>
      <sheetName val="混凝土机械台班费"/>
      <sheetName val="运输机械"/>
      <sheetName val="起重机械"/>
      <sheetName val="其他机械"/>
      <sheetName val="钻孔灌浆机械"/>
      <sheetName val="动力机械"/>
      <sheetName val="价格"/>
      <sheetName val="概算表"/>
      <sheetName val="设计费"/>
      <sheetName val="Sheet1"/>
      <sheetName val="附表4单价"/>
      <sheetName val="次要材料预算价格"/>
      <sheetName val="直接工程费"/>
      <sheetName val="#REF"/>
      <sheetName val="附表2"/>
      <sheetName val="附表4砼、沙浆费计算表"/>
      <sheetName val="新定额单价"/>
      <sheetName val="附表2-1主材"/>
      <sheetName val="数据字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定额"/>
      <sheetName val="附表4工程费单价表"/>
      <sheetName val="附表2 材料价格表"/>
      <sheetName val="直接工程费"/>
      <sheetName val="次要材料预算价格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附表3机械"/>
      <sheetName val="附表2材料"/>
      <sheetName val="附表1人工"/>
      <sheetName val="附表6砼配"/>
      <sheetName val="POWER ASSUMPTIONS"/>
      <sheetName val="单价表"/>
      <sheetName val="附表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大学生信息"/>
      <sheetName val="填报说明"/>
      <sheetName val="二级代码"/>
      <sheetName val="单位估价"/>
      <sheetName val="表3工程施工费表"/>
      <sheetName val="附表2"/>
      <sheetName val="附表4单价"/>
      <sheetName val="附表2材料价格表"/>
      <sheetName val="附表3机械台班"/>
      <sheetName val="附表5直接工程费单价表"/>
      <sheetName val="附表4工程费单价表"/>
      <sheetName val="附表2 材料价格表"/>
      <sheetName val="附表2-1主材"/>
      <sheetName val="数据字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工作证"/>
      <sheetName val="配置参数"/>
      <sheetName val="数据字典"/>
      <sheetName val="二级代码"/>
      <sheetName val="#REF"/>
      <sheetName val="POWER ASSUMPTIONS"/>
      <sheetName val="材料费"/>
      <sheetName val="表3工程施工费表"/>
      <sheetName val="附表2人工预算单价"/>
      <sheetName val="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附表2-1主要材料价格计算表"/>
      <sheetName val="表1总预算及分年南"/>
      <sheetName val="表2预算总表 南"/>
      <sheetName val="表3工程施工费南 "/>
      <sheetName val="表3-1直接费南"/>
      <sheetName val="表3-1-1直接工程费南"/>
      <sheetName val="表3-2间接费南"/>
      <sheetName val="表4设备费南 "/>
      <sheetName val="表5其他费用南 "/>
      <sheetName val="表5-1前期工作费南"/>
      <sheetName val="表5-2工程监理费南"/>
      <sheetName val="表5-3竣工验收费南 "/>
      <sheetName val="表5-4业主管理费南 "/>
      <sheetName val="表6不可预见费南 "/>
      <sheetName val="表7分月用款计划南 "/>
      <sheetName val="附表1 人工单价表"/>
      <sheetName val="附表2 材料价格表"/>
      <sheetName val="附表3机械台班使用费"/>
      <sheetName val="附表3-1补充机械定额"/>
      <sheetName val="附表4风、水、电计算表"/>
      <sheetName val="附表4直接工程费单价表"/>
      <sheetName val="附表5砼、沙浆费计算表"/>
      <sheetName val="工程量"/>
      <sheetName val="附表2人工预算单价"/>
      <sheetName val="定额"/>
      <sheetName val="#REF"/>
      <sheetName val="材料调差"/>
      <sheetName val="人工单价"/>
      <sheetName val="材料费"/>
      <sheetName val="附表7砂浆配比表"/>
      <sheetName val="数据字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附表2"/>
      <sheetName val="附表4单价"/>
      <sheetName val="直接工程费"/>
      <sheetName val="附表3机械台班计算表"/>
      <sheetName val="附表7砂浆配比表"/>
      <sheetName val="附表6砼配比表"/>
      <sheetName val="附表2材料价格表"/>
      <sheetName val="附表3机械台班"/>
      <sheetName val="附表5直接工程费单价表"/>
      <sheetName val="表3工程施工费表"/>
      <sheetName val="附表4砼、沙浆费计算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封皮 (2)"/>
      <sheetName val="封皮 ()"/>
      <sheetName val="00000ppy"/>
      <sheetName val="表5-2工程监理费南"/>
      <sheetName val="单位估价"/>
      <sheetName val="#REF"/>
      <sheetName val="直接工程费"/>
      <sheetName val="新定额单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附表2"/>
      <sheetName val="附表4单价"/>
      <sheetName val="直接工程费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总表"/>
      <sheetName val="贱贱"/>
      <sheetName val="机电"/>
      <sheetName val="总概算表 "/>
      <sheetName val="建筑工程概算"/>
      <sheetName val="临时工程费"/>
      <sheetName val="占地"/>
      <sheetName val="投资汇总"/>
      <sheetName val="绿化"/>
      <sheetName val="灌溉"/>
      <sheetName val="土方"/>
      <sheetName val="单价分析汇总表"/>
      <sheetName val="材料分析表"/>
      <sheetName val="配合比"/>
      <sheetName val="总台班费"/>
      <sheetName val="建筑工程单价分析"/>
      <sheetName val="PVC管材价格1 (5)"/>
      <sheetName val="Sheet2"/>
      <sheetName val="土方机械台班费"/>
      <sheetName val="混凝土机械台班费"/>
      <sheetName val="运输机械"/>
      <sheetName val="起重机械"/>
      <sheetName val="其他机械"/>
      <sheetName val="钻孔灌浆机械"/>
      <sheetName val="动力机械"/>
      <sheetName val="价格"/>
      <sheetName val="概算表"/>
      <sheetName val="设计费"/>
      <sheetName val="Sheet1"/>
      <sheetName val="附表4单价"/>
      <sheetName val="前期"/>
      <sheetName val="业主"/>
      <sheetName val="附表2材料价格表"/>
      <sheetName val="附表3机械台班"/>
      <sheetName val="附表5直接工程费单价表"/>
      <sheetName val="表3工程施工费表"/>
      <sheetName val="附表2"/>
      <sheetName val="次要材料预算价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总表(深水井)"/>
      <sheetName val="概算(深)"/>
      <sheetName val="机电设备(深)"/>
      <sheetName val="金属结构(深)"/>
      <sheetName val="临时(深)"/>
      <sheetName val="占地 (深)"/>
      <sheetName val="单价汇总"/>
      <sheetName val="主要材料预算价"/>
      <sheetName val="配合比"/>
      <sheetName val="次要材料预算价格"/>
      <sheetName val="机械台时"/>
      <sheetName val="Sheet1"/>
      <sheetName val="监理费"/>
      <sheetName val="取费表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附表4单价"/>
      <sheetName val="附表2-1主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总表"/>
      <sheetName val="概算表"/>
      <sheetName val="机电 "/>
      <sheetName val="自动化"/>
      <sheetName val="金结 "/>
      <sheetName val="临时"/>
      <sheetName val="其他费"/>
      <sheetName val="设计费"/>
      <sheetName val="独立"/>
      <sheetName val="单价汇总"/>
      <sheetName val="主材汇总表"/>
      <sheetName val="主要材料预算价"/>
      <sheetName val="配合比"/>
      <sheetName val="工程量"/>
      <sheetName val="材料量"/>
      <sheetName val="投工"/>
      <sheetName val="投工 (2)"/>
      <sheetName val="次要材料预算价格"/>
      <sheetName val="人工"/>
      <sheetName val="机械台时"/>
      <sheetName val="Sheet1"/>
      <sheetName val="补"/>
      <sheetName val="单价"/>
      <sheetName val="补充单价"/>
      <sheetName val="PVC管材价格"/>
      <sheetName val="取费表"/>
      <sheetName val="附表3机械"/>
      <sheetName val="附表2材料"/>
      <sheetName val="附表1人工"/>
      <sheetName val="附表6砼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8.xml><?xml version="1.0" encoding="utf-8"?>
<externalLink xmlns="http://schemas.openxmlformats.org/spreadsheetml/2006/main">
  <externalBook xmlns:r="http://schemas.openxmlformats.org/officeDocument/2006/relationships" r:id="rId1">
    <sheetNames>
      <sheetName val="附表2-1主要材料价格计算表"/>
      <sheetName val="表1总预算及分年南"/>
      <sheetName val="表2预算总表 南"/>
      <sheetName val="表3工程施工费南 "/>
      <sheetName val="表3-1直接费南"/>
      <sheetName val="表3-1-1直接工程费南"/>
      <sheetName val="表3-2间接费南"/>
      <sheetName val="表4设备费南 "/>
      <sheetName val="表5其他费用南 "/>
      <sheetName val="表5-1前期工作费南"/>
      <sheetName val="表5-2工程监理费南"/>
      <sheetName val="表5-3竣工验收费南 "/>
      <sheetName val="表5-4业主管理费南 "/>
      <sheetName val="表6不可预见费南 "/>
      <sheetName val="表7分月用款计划南 "/>
      <sheetName val="附表1 人工单价表"/>
      <sheetName val="附表2 材料价格表"/>
      <sheetName val="附表3机械台班使用费"/>
      <sheetName val="附表3-1补充机械定额"/>
      <sheetName val="附表4风、水、电计算表"/>
      <sheetName val="附表4直接工程费单价表"/>
      <sheetName val="附表5砼、沙浆费计算表"/>
      <sheetName val="工程量"/>
      <sheetName val="附表3机械台班计算表"/>
      <sheetName val="附表7砂浆配比表"/>
      <sheetName val="附表6砼配比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9.xml><?xml version="1.0" encoding="utf-8"?>
<externalLink xmlns="http://schemas.openxmlformats.org/spreadsheetml/2006/main">
  <externalBook xmlns:r="http://schemas.openxmlformats.org/officeDocument/2006/relationships" r:id="rId1">
    <sheetNames>
      <sheetName val="附表2"/>
      <sheetName val="附表4单价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0.xml><?xml version="1.0" encoding="utf-8"?>
<externalLink xmlns="http://schemas.openxmlformats.org/spreadsheetml/2006/main">
  <externalBook xmlns:r="http://schemas.openxmlformats.org/officeDocument/2006/relationships" r:id="rId1">
    <sheetNames>
      <sheetName val="附表3机械"/>
      <sheetName val="附表2材料"/>
      <sheetName val="附表1人工"/>
      <sheetName val="附表6砼配"/>
      <sheetName val="附表4单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1.xml><?xml version="1.0" encoding="utf-8"?>
<externalLink xmlns="http://schemas.openxmlformats.org/spreadsheetml/2006/main">
  <externalBook xmlns:r="http://schemas.openxmlformats.org/officeDocument/2006/relationships" r:id="rId1">
    <sheetNames>
      <sheetName val="附表3机械台班计算表"/>
      <sheetName val="附表7砂浆配比表"/>
      <sheetName val="附表6砼配比表"/>
      <sheetName val="附表2材料价格表"/>
      <sheetName val="附表3机械台班"/>
      <sheetName val="附表5直接工程费单价表"/>
      <sheetName val="表3工程施工费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2.xml><?xml version="1.0" encoding="utf-8"?>
<externalLink xmlns="http://schemas.openxmlformats.org/spreadsheetml/2006/main">
  <externalBook xmlns:r="http://schemas.openxmlformats.org/officeDocument/2006/relationships" r:id="rId1">
    <sheetNames>
      <sheetName val="表1项目总预算及分年度预算表"/>
      <sheetName val="表2预算汇总表"/>
      <sheetName val="表3-1直接费预算表达式1"/>
      <sheetName val="表3-1-1直接工程费预算表"/>
      <sheetName val="表3工程施工费预算表"/>
      <sheetName val="单位工程量"/>
      <sheetName val="表3工程施工费用"/>
      <sheetName val="表3-1"/>
      <sheetName val="表3-2"/>
      <sheetName val="表3-3"/>
      <sheetName val="表3-4"/>
      <sheetName val="表3-5"/>
      <sheetName val="表3-6"/>
      <sheetName val="表3-7"/>
      <sheetName val="表3-8"/>
      <sheetName val="表3-9"/>
      <sheetName val="表3-10"/>
      <sheetName val="表4设备购置费"/>
      <sheetName val="表3-2间接费预算表"/>
      <sheetName val="表5其它费用预算表"/>
      <sheetName val="表5-1前期工作费"/>
      <sheetName val="表5-2工程监理费"/>
      <sheetName val="表5-3竣工验收费"/>
      <sheetName val="表5-4业主管理费"/>
      <sheetName val="表6不可预见费"/>
      <sheetName val="表7分月用款计划"/>
      <sheetName val="附表1人工单价计算表"/>
      <sheetName val="附表2材料价格计算表"/>
      <sheetName val="附表2-1主要材料价格计算表"/>
      <sheetName val="附表2-2风水电"/>
      <sheetName val="附表3机械台班计算表"/>
      <sheetName val="附表3-1补充机械台班"/>
      <sheetName val="附表4直接工程费单价表"/>
      <sheetName val="附表5主材用量汇总表"/>
      <sheetName val="附表6砼配比表"/>
      <sheetName val="附表7砂浆配比表"/>
      <sheetName val="Sheet1"/>
      <sheetName val="Sheet2"/>
      <sheetName val="Sheet3"/>
      <sheetName val="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3.xml><?xml version="1.0" encoding="utf-8"?>
<externalLink xmlns="http://schemas.openxmlformats.org/spreadsheetml/2006/main">
  <externalBook xmlns:r="http://schemas.openxmlformats.org/officeDocument/2006/relationships" r:id="rId1">
    <sheetNames>
      <sheetName val="POWER ASSUMPTIONS"/>
      <sheetName val="数据字典"/>
    </sheetNames>
    <sheetDataSet>
      <sheetData sheetId="0" refreshError="1"/>
      <sheetData sheetId="1" refreshError="1"/>
    </sheetDataSet>
  </externalBook>
</externalLink>
</file>

<file path=xl/externalLinks/externalLink64.xml><?xml version="1.0" encoding="utf-8"?>
<externalLink xmlns="http://schemas.openxmlformats.org/spreadsheetml/2006/main">
  <externalBook xmlns:r="http://schemas.openxmlformats.org/officeDocument/2006/relationships" r:id="rId1">
    <sheetNames>
      <sheetName val="降价系数"/>
      <sheetName val="道总"/>
      <sheetName val="道路 (2)"/>
      <sheetName val="总表"/>
      <sheetName val="分表"/>
      <sheetName val="结算潘"/>
      <sheetName val="结算封面潘"/>
      <sheetName val="材料预算价"/>
      <sheetName val="结算李"/>
      <sheetName val="结算封面李"/>
      <sheetName val="单价表总"/>
      <sheetName val="6"/>
      <sheetName val="7"/>
      <sheetName val="8"/>
      <sheetName val="总统"/>
      <sheetName val="配合比"/>
      <sheetName val="单价汇总"/>
      <sheetName val="沙化土地治理工程总概算表"/>
      <sheetName val="分部工程概算表"/>
      <sheetName val="独立费用概算表"/>
      <sheetName val="材料预算价格汇总表"/>
      <sheetName val="进入工程单价材料计算价格表(材料库)"/>
      <sheetName val="附表2人工预算单价"/>
      <sheetName val="Sheet1"/>
      <sheetName val="单价表"/>
      <sheetName val="数据字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5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分表"/>
      <sheetName val="设备"/>
      <sheetName val="工程单价"/>
      <sheetName val="主材价表"/>
      <sheetName val="砼配比"/>
      <sheetName val="材料用量"/>
      <sheetName val="材价汇"/>
      <sheetName val="机械"/>
      <sheetName val="单价汇总"/>
      <sheetName val="机械汇总"/>
      <sheetName val="人工单价"/>
      <sheetName val="机总"/>
      <sheetName val="报价汇总表"/>
      <sheetName val="分项工程量报价表"/>
      <sheetName val="主要材料用量表"/>
      <sheetName val="主要材料预算表"/>
      <sheetName val="单价汇总表"/>
      <sheetName val="附表4直接工程费单价表"/>
      <sheetName val="附表2材料价格计算表"/>
      <sheetName val="表3工程施工费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6.xml><?xml version="1.0" encoding="utf-8"?>
<externalLink xmlns="http://schemas.openxmlformats.org/spreadsheetml/2006/main">
  <externalBook xmlns:r="http://schemas.openxmlformats.org/officeDocument/2006/relationships" r:id="rId1">
    <sheetNames>
      <sheetName val="封皮 (2)"/>
      <sheetName val="封皮 ()"/>
      <sheetName val="00000ppy"/>
      <sheetName val="表5-2工程监理费南"/>
      <sheetName val="定额"/>
      <sheetName val="材料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67.xml><?xml version="1.0" encoding="utf-8"?>
<externalLink xmlns="http://schemas.openxmlformats.org/spreadsheetml/2006/main">
  <externalBook xmlns:r="http://schemas.openxmlformats.org/officeDocument/2006/relationships" r:id="rId1">
    <sheetNames>
      <sheetName val="附表2"/>
      <sheetName val="附表4单价"/>
      <sheetName val="新定额单价"/>
      <sheetName val="#REF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8.xml><?xml version="1.0" encoding="utf-8"?>
<externalLink xmlns="http://schemas.openxmlformats.org/spreadsheetml/2006/main">
  <externalBook xmlns:r="http://schemas.openxmlformats.org/officeDocument/2006/relationships" r:id="rId1">
    <sheetNames>
      <sheetName val="附表2"/>
      <sheetName val="附表4单价"/>
      <sheetName val="二级代码"/>
      <sheetName val="直接工程费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9.xml><?xml version="1.0" encoding="utf-8"?>
<externalLink xmlns="http://schemas.openxmlformats.org/spreadsheetml/2006/main">
  <externalBook xmlns:r="http://schemas.openxmlformats.org/officeDocument/2006/relationships" r:id="rId1">
    <sheetNames>
      <sheetName val="表1总预算及分年度预算表"/>
      <sheetName val="表2总预算"/>
      <sheetName val="表3工程施工费表"/>
      <sheetName val="表3-1直接费"/>
      <sheetName val="表3-1-1直接工程费"/>
      <sheetName val="表3-2间接费"/>
      <sheetName val="表4设备购置费"/>
      <sheetName val="表5其他费用"/>
      <sheetName val="表5-1前期工作费"/>
      <sheetName val="表5-2监理费"/>
      <sheetName val="表5-3竣工"/>
      <sheetName val="表5-4拆迁"/>
      <sheetName val="表5-5业主"/>
      <sheetName val="表6不可预见"/>
      <sheetName val="表7季度分月用款计划表"/>
      <sheetName val="附表1人工单价表"/>
      <sheetName val="附表2材料价格表"/>
      <sheetName val="附表3机械台班"/>
      <sheetName val="附表4砼、沙浆费计算表"/>
      <sheetName val="附表5直接工程费单价表"/>
      <sheetName val="附表6补充定额子目计算表"/>
      <sheetName val="附表7主要材料用量汇总表"/>
      <sheetName val="附8工程量表"/>
      <sheetName val="附表4工程费单价表"/>
      <sheetName val="附表2 材料价格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0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 "/>
      <sheetName val="3(1)"/>
      <sheetName val="4"/>
      <sheetName val="5"/>
      <sheetName val="Sheet1."/>
      <sheetName val="Sheet1"/>
      <sheetName val="6.1"/>
      <sheetName val="7"/>
      <sheetName val="8"/>
      <sheetName val="10"/>
      <sheetName val="11"/>
      <sheetName val="12"/>
      <sheetName val="13"/>
      <sheetName val="14"/>
      <sheetName val="16"/>
      <sheetName val="17"/>
      <sheetName val="18"/>
      <sheetName val="19"/>
      <sheetName val="15.."/>
      <sheetName val="20"/>
      <sheetName val="21"/>
      <sheetName val="22"/>
      <sheetName val="22 (2)"/>
      <sheetName val="23"/>
      <sheetName val="23 (2)."/>
      <sheetName val="24."/>
      <sheetName val="24 (2)"/>
      <sheetName val="25"/>
      <sheetName val="26"/>
      <sheetName val="27"/>
      <sheetName val="28"/>
      <sheetName val="29"/>
      <sheetName val="30."/>
      <sheetName val="31."/>
      <sheetName val="37"/>
      <sheetName val="38"/>
      <sheetName val="39"/>
      <sheetName val="41"/>
      <sheetName val="42"/>
      <sheetName val="43"/>
      <sheetName val="46"/>
      <sheetName val="47"/>
      <sheetName val="48"/>
      <sheetName val="49"/>
      <sheetName val="53."/>
      <sheetName val="54"/>
      <sheetName val="54 (2)."/>
      <sheetName val="55."/>
      <sheetName val="56"/>
      <sheetName val="57"/>
      <sheetName val="58."/>
      <sheetName val="60"/>
      <sheetName val="61"/>
      <sheetName val="23 (2)"/>
      <sheetName val="3"/>
      <sheetName val="6"/>
      <sheetName val="基"/>
      <sheetName val="15"/>
      <sheetName val="21."/>
      <sheetName val="33."/>
      <sheetName val="闸"/>
      <sheetName val="桥"/>
      <sheetName val="渠"/>
      <sheetName val="45"/>
      <sheetName val="55"/>
      <sheetName val="80"/>
      <sheetName val="82"/>
      <sheetName val="83"/>
      <sheetName val="84"/>
      <sheetName val="85"/>
      <sheetName val="19."/>
      <sheetName val="20."/>
      <sheetName val="22."/>
      <sheetName val="23."/>
      <sheetName val="35."/>
      <sheetName val="36."/>
      <sheetName val="42 (2)"/>
      <sheetName val="44"/>
      <sheetName val="48."/>
      <sheetName val="45."/>
      <sheetName val="3 (3)"/>
      <sheetName val="9"/>
      <sheetName val="砼运"/>
      <sheetName val="砼拌制"/>
      <sheetName val="砼垂运."/>
      <sheetName val="人夯填"/>
      <sheetName val="人填."/>
      <sheetName val="人挖土渠"/>
      <sheetName val="挖掘土"/>
      <sheetName val="推土10m"/>
      <sheetName val="推土30m"/>
      <sheetName val="挖运4km"/>
      <sheetName val="挖运2km"/>
      <sheetName val="羊足碾压"/>
      <sheetName val="戈壁"/>
      <sheetName val="风积沙"/>
      <sheetName val="干砌坡"/>
      <sheetName val="浆砌坡"/>
      <sheetName val="浆曲."/>
      <sheetName val="运预制块"/>
      <sheetName val="预制块"/>
      <sheetName val="预制块运200m."/>
      <sheetName val="预制块砌"/>
      <sheetName val="水闸"/>
      <sheetName val="垫层"/>
      <sheetName val="渠封顶板"/>
      <sheetName val="渡槽"/>
      <sheetName val="挡土墙"/>
      <sheetName val="预盖板"/>
      <sheetName val="预无压管"/>
      <sheetName val="钢筋"/>
      <sheetName val="砼桩"/>
      <sheetName val="苯板"/>
      <sheetName val="聚"/>
      <sheetName val="苯板保温"/>
      <sheetName val="膜"/>
      <sheetName val="土工膜"/>
      <sheetName val="橡胶止水"/>
      <sheetName val="螺."/>
      <sheetName val="平门"/>
      <sheetName val="埋件"/>
      <sheetName val="65."/>
      <sheetName val="挖运2km."/>
      <sheetName val="沙垫层"/>
      <sheetName val="封顶板"/>
      <sheetName val="渡槽."/>
      <sheetName val="预盖板."/>
      <sheetName val="3(2)"/>
      <sheetName val="3(3)"/>
      <sheetName val="经常费"/>
      <sheetName val="运费"/>
      <sheetName val="材预价"/>
      <sheetName val="风水电"/>
      <sheetName val="砼"/>
      <sheetName val="台班"/>
      <sheetName val="基."/>
      <sheetName val="搅拌机"/>
      <sheetName val="回填土"/>
      <sheetName val="人挖"/>
      <sheetName val="推土10"/>
      <sheetName val="挖掘机"/>
      <sheetName val="挖掘自卸"/>
      <sheetName val="挖晒砂"/>
      <sheetName val="筛运砂"/>
      <sheetName val="反滤"/>
      <sheetName val="砼挡土墙二"/>
      <sheetName val="砼挡土墙三"/>
      <sheetName val="闸墩"/>
      <sheetName val="溢流堰"/>
      <sheetName val="胸墙"/>
      <sheetName val="桥墩"/>
      <sheetName val="闸底板"/>
      <sheetName val="闸垫层"/>
      <sheetName val="预制砼板"/>
      <sheetName val="运预制板"/>
      <sheetName val="概钢筋制安"/>
      <sheetName val="浆砌墙"/>
      <sheetName val="抛石"/>
      <sheetName val="钢筋笼"/>
      <sheetName val="聚胺脂"/>
      <sheetName val="汇总表"/>
      <sheetName val="螺杆1t"/>
      <sheetName val="平门3t"/>
      <sheetName val="螺杆2t"/>
      <sheetName val="平门10t"/>
      <sheetName val="栏污栅"/>
      <sheetName val="栅槽"/>
      <sheetName val="0.3膜"/>
      <sheetName val="0.5膜 "/>
      <sheetName val="防浪墙"/>
      <sheetName val="搅拌机 (2)"/>
      <sheetName val="钢筋制安"/>
      <sheetName val="橡胶."/>
      <sheetName val="高压闭孔板"/>
      <sheetName val="运卵石"/>
      <sheetName val="人捡石"/>
      <sheetName val="预砼板"/>
      <sheetName val="运砼板"/>
      <sheetName val="预制砼块"/>
      <sheetName val="苯板(平铺)"/>
      <sheetName val="羊脚碾."/>
      <sheetName val="铲运机300m."/>
      <sheetName val="推土50m."/>
      <sheetName val="推土40m."/>
      <sheetName val="推土20m."/>
      <sheetName val="自卸车运6km."/>
      <sheetName val="自卸车运30km."/>
      <sheetName val="坝体压实2Km"/>
      <sheetName val="坝体压实0.5Km"/>
      <sheetName val="砾石护坡"/>
      <sheetName val="碎石垫层."/>
      <sheetName val="戈壁."/>
      <sheetName val="干砌."/>
      <sheetName val="浆拆."/>
      <sheetName val="砂垫层."/>
      <sheetName val="土工膜."/>
      <sheetName val="土工布."/>
      <sheetName val="砼面板"/>
      <sheetName val="护坡砼"/>
      <sheetName val="砼阻滑墙"/>
      <sheetName val="护坡砼."/>
      <sheetName val="碎石垫层"/>
      <sheetName val="沥青路面"/>
      <sheetName val="编织袋围堰."/>
      <sheetName val="BW胶."/>
      <sheetName val="弧门."/>
      <sheetName val="卷扬机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</sheetDataSet>
  </externalBook>
</externalLink>
</file>

<file path=xl/externalLinks/externalLink71.xml><?xml version="1.0" encoding="utf-8"?>
<externalLink xmlns="http://schemas.openxmlformats.org/spreadsheetml/2006/main">
  <externalBook xmlns:r="http://schemas.openxmlformats.org/officeDocument/2006/relationships" r:id="rId1">
    <sheetNames>
      <sheetName val="工作证"/>
      <sheetName val="配置参数"/>
      <sheetName val="数据字典"/>
      <sheetName val="机械汇总"/>
      <sheetName val="材价汇"/>
      <sheetName val="表2预算汇总表"/>
      <sheetName val="表3-1直接费预算表达式1"/>
      <sheetName val="表3-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>
  <externalBook xmlns:r="http://schemas.openxmlformats.org/officeDocument/2006/relationships" r:id="rId1">
    <sheetNames>
      <sheetName val="工作证"/>
      <sheetName val="配置参数"/>
      <sheetName val="数据字典"/>
      <sheetName val="表3工程施工费表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3.xml><?xml version="1.0" encoding="utf-8"?>
<externalLink xmlns="http://schemas.openxmlformats.org/spreadsheetml/2006/main">
  <externalBook xmlns:r="http://schemas.openxmlformats.org/officeDocument/2006/relationships" r:id="rId1">
    <sheetNames>
      <sheetName val="表1项目总预算及分年度预算表"/>
      <sheetName val="表2预算汇总表"/>
      <sheetName val="表3-1直接费预算表达式1"/>
      <sheetName val="表3-1-1直接工程费预算表"/>
      <sheetName val="表3工程施工费预算表"/>
      <sheetName val="单位工程量"/>
      <sheetName val="表3工程施工费用"/>
      <sheetName val="表3-1"/>
      <sheetName val="表3-2"/>
      <sheetName val="表3-3"/>
      <sheetName val="表3-4"/>
      <sheetName val="表3-5"/>
      <sheetName val="表3-6"/>
      <sheetName val="表3-7"/>
      <sheetName val="表3-8"/>
      <sheetName val="表3-9"/>
      <sheetName val="表3-10"/>
      <sheetName val="表4设备购置费"/>
      <sheetName val="表3-2间接费预算表"/>
      <sheetName val="表5其它费用预算表"/>
      <sheetName val="表5-1前期工作费"/>
      <sheetName val="表5-2工程监理费"/>
      <sheetName val="表5-3竣工验收费"/>
      <sheetName val="表5-4业主管理费"/>
      <sheetName val="表6不可预见费"/>
      <sheetName val="表7分月用款计划"/>
      <sheetName val="附表1人工单价计算表"/>
      <sheetName val="附表2材料价格计算表"/>
      <sheetName val="附表2-1主要材料价格计算表"/>
      <sheetName val="附表2-2风水电"/>
      <sheetName val="附表3机械台班计算表"/>
      <sheetName val="附表3-1补充机械台班"/>
      <sheetName val="附表4直接工程费单价表"/>
      <sheetName val="附表5主材用量汇总表"/>
      <sheetName val="附表6砼配比表"/>
      <sheetName val="附表7砂浆配比表"/>
      <sheetName val="Sheet1"/>
      <sheetName val="Sheet2"/>
      <sheetName val="Sheet3"/>
      <sheetName val="材料费"/>
      <sheetName val="表6不可预见"/>
      <sheetName val="表3工程施工费表"/>
      <sheetName val="数据字典"/>
      <sheetName val="定额"/>
      <sheetName val="材料表"/>
      <sheetName val="配合比"/>
      <sheetName val="主材"/>
      <sheetName val="次材"/>
      <sheetName val="单价分析表"/>
      <sheetName val="台班"/>
      <sheetName val="人工"/>
      <sheetName val="#REF"/>
      <sheetName val="机电设备"/>
      <sheetName val="Main"/>
      <sheetName val="表5-2工程监理费南"/>
      <sheetName val="5"/>
      <sheetName val="新定额单价"/>
      <sheetName val="总报价"/>
      <sheetName val="Toolbox"/>
      <sheetName val="00000ppy"/>
      <sheetName val="附表2材料价格表"/>
      <sheetName val="附表3机械台班"/>
      <sheetName val="附表5直接工程费单价表"/>
      <sheetName val="表2总预算"/>
      <sheetName val="G.1R-Shou COP Gf"/>
      <sheetName val="费率"/>
      <sheetName val="POWER ASSUMP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74.xml><?xml version="1.0" encoding="utf-8"?>
<externalLink xmlns="http://schemas.openxmlformats.org/spreadsheetml/2006/main">
  <externalBook xmlns:r="http://schemas.openxmlformats.org/officeDocument/2006/relationships" r:id="rId1">
    <sheetNames>
      <sheetName val="费用总表"/>
      <sheetName val="新汇总表"/>
      <sheetName val="定额"/>
      <sheetName val="其他费"/>
      <sheetName val="材料表"/>
      <sheetName val="运输"/>
      <sheetName val="设计费"/>
      <sheetName val="勘测费"/>
      <sheetName val="编制说明"/>
      <sheetName val="基础挖方"/>
      <sheetName val="金具计算"/>
      <sheetName val="材料调差"/>
      <sheetName val="人工单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5.xml><?xml version="1.0" encoding="utf-8"?>
<externalLink xmlns="http://schemas.openxmlformats.org/spreadsheetml/2006/main">
  <externalBook xmlns:r="http://schemas.openxmlformats.org/officeDocument/2006/relationships" r:id="rId1">
    <sheetNames>
      <sheetName val="POWER ASSUMPTIONS"/>
      <sheetName val="单位估价"/>
    </sheetNames>
    <sheetDataSet>
      <sheetData sheetId="0" refreshError="1"/>
      <sheetData sheetId="1" refreshError="1"/>
    </sheetDataSet>
  </externalBook>
</externalLink>
</file>

<file path=xl/externalLinks/externalLink76.xml><?xml version="1.0" encoding="utf-8"?>
<externalLink xmlns="http://schemas.openxmlformats.org/spreadsheetml/2006/main">
  <externalBook xmlns:r="http://schemas.openxmlformats.org/officeDocument/2006/relationships" r:id="rId1">
    <sheetNames>
      <sheetName val="课程表"/>
      <sheetName val="#REF"/>
      <sheetName val="水保2"/>
      <sheetName val="附表1人工单价表"/>
      <sheetName val="表5-3竣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7.xml><?xml version="1.0" encoding="utf-8"?>
<externalLink xmlns="http://schemas.openxmlformats.org/spreadsheetml/2006/main">
  <externalBook xmlns:r="http://schemas.openxmlformats.org/officeDocument/2006/relationships" r:id="rId1">
    <sheetNames>
      <sheetName val="表1总预算及分年度预算表"/>
      <sheetName val="表2总预算"/>
      <sheetName val="表3工程施工费表"/>
      <sheetName val="表3-1直接费"/>
      <sheetName val="表3-1-1直接工程费"/>
      <sheetName val="表3-2间接费"/>
      <sheetName val="表4设备购置费"/>
      <sheetName val="表5其他费用"/>
      <sheetName val="表5-1前期工作费"/>
      <sheetName val="表5-2监理费"/>
      <sheetName val="表5-3竣工"/>
      <sheetName val="表5-4拆迁"/>
      <sheetName val="表5-5业主"/>
      <sheetName val="表6不可预见"/>
      <sheetName val="表7季度分月用款计划表"/>
      <sheetName val="分月用款计划表"/>
      <sheetName val="附表1人工单价表"/>
      <sheetName val="附表2材料价格表"/>
      <sheetName val="附表3机械台班"/>
      <sheetName val="附表4砼、沙浆费计算表"/>
      <sheetName val="附表5直接工程费单价表"/>
      <sheetName val="附表6"/>
      <sheetName val="附表7主要材料用量汇总表"/>
      <sheetName val="附8工程量表"/>
      <sheetName val="横道图1"/>
      <sheetName val="横道图2"/>
      <sheetName val="工程分项投资"/>
      <sheetName val="Sheet1"/>
      <sheetName val="附表6主要材料用量汇总表"/>
      <sheetName val="附7工程量表"/>
      <sheetName val="二级代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8.xml><?xml version="1.0" encoding="utf-8"?>
<externalLink xmlns="http://schemas.openxmlformats.org/spreadsheetml/2006/main">
  <externalBook xmlns:r="http://schemas.openxmlformats.org/officeDocument/2006/relationships" r:id="rId1">
    <sheetNames>
      <sheetName val="附表2-1主要材料价格计算表"/>
      <sheetName val="表1总预算及分年南"/>
      <sheetName val="表2预算总表 南"/>
      <sheetName val="表3工程施工费南 "/>
      <sheetName val="表3-1直接费南"/>
      <sheetName val="表3-1-1直接工程费南"/>
      <sheetName val="表3-2间接费南"/>
      <sheetName val="表4设备费南 "/>
      <sheetName val="表5其他费用南 "/>
      <sheetName val="表5-1前期工作费南"/>
      <sheetName val="表5-2工程监理费南"/>
      <sheetName val="表5-3竣工验收费南 "/>
      <sheetName val="表5-4业主管理费南 "/>
      <sheetName val="表6不可预见费南 "/>
      <sheetName val="表7分月用款计划南 "/>
      <sheetName val="附表1 人工单价表"/>
      <sheetName val="附表2 材料价格表"/>
      <sheetName val="附表3机械台班使用费"/>
      <sheetName val="附表3-1补充机械定额"/>
      <sheetName val="附表4风、水、电计算表"/>
      <sheetName val="附表4直接工程费单价表"/>
      <sheetName val="附表5砼、沙浆费计算表"/>
      <sheetName val="工程量"/>
      <sheetName val="机械定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79.xml><?xml version="1.0" encoding="utf-8"?>
<externalLink xmlns="http://schemas.openxmlformats.org/spreadsheetml/2006/main">
  <externalBook xmlns:r="http://schemas.openxmlformats.org/officeDocument/2006/relationships" r:id="rId1">
    <sheetNames>
      <sheetName val="总预算分年"/>
      <sheetName val="总预算表2"/>
      <sheetName val="施工费总表3"/>
      <sheetName val="设备分总表4"/>
      <sheetName val="其他费用总表5"/>
      <sheetName val="总5-1、5-5"/>
      <sheetName val="不可预见费总表6"/>
      <sheetName val="分月总表7"/>
      <sheetName val="分年度预算表1片区1"/>
      <sheetName val="预算表2片区1"/>
      <sheetName val="施工费表3片区1"/>
      <sheetName val="直接费3-1片区1"/>
      <sheetName val="直接工程费3-1-1片区1"/>
      <sheetName val="间接费3-2片区1"/>
      <sheetName val="设备费4片区1"/>
      <sheetName val="其他费用5片区1"/>
      <sheetName val="5-1、5-5片区1"/>
      <sheetName val="不可预见费6片区1"/>
      <sheetName val="分月预算表7片区1"/>
      <sheetName val="分年度预算表1片区2"/>
      <sheetName val="预算表2片区2"/>
      <sheetName val="施工费表3片区2"/>
      <sheetName val="直接费3-1片区2"/>
      <sheetName val="直接工程费3-1-1片区2"/>
      <sheetName val="间接费3-2片区2"/>
      <sheetName val="设备费4片区2"/>
      <sheetName val="其他费用5片区1 (2)"/>
      <sheetName val="5-1、5-5片区2"/>
      <sheetName val="不可预见费6片区2"/>
      <sheetName val="分月预算表7片区2"/>
      <sheetName val="人工预算"/>
      <sheetName val="主材价格"/>
      <sheetName val="主材运杂费"/>
      <sheetName val="次要材料"/>
      <sheetName val="砼单价"/>
      <sheetName val="风水电"/>
      <sheetName val="机械台班"/>
      <sheetName val="直接工程费"/>
      <sheetName val="工程量统计"/>
      <sheetName val="排水沟"/>
      <sheetName val="附表2人工预算单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0.xml><?xml version="1.0" encoding="utf-8"?>
<externalLink xmlns="http://schemas.openxmlformats.org/spreadsheetml/2006/main">
  <externalBook xmlns:r="http://schemas.openxmlformats.org/officeDocument/2006/relationships" r:id="rId1">
    <sheetNames>
      <sheetName val="表1总预算及分年"/>
      <sheetName val="表2预算总表 "/>
      <sheetName val="13标施工费改"/>
      <sheetName val="表7分月用款计划 "/>
      <sheetName val="表4设备费 "/>
      <sheetName val="表5其他费用"/>
      <sheetName val="表5-1前期工作费"/>
      <sheetName val="表5-2工程监理费"/>
      <sheetName val="表5-3竣工验收费 "/>
      <sheetName val="表5-4业主管理费 "/>
      <sheetName val="表6不可预见费 "/>
      <sheetName val="附表1 人工单价表"/>
      <sheetName val="附表2 材料价格表"/>
      <sheetName val="附表2-1主要材料价格计算表"/>
      <sheetName val="附表2-2风、水、电计算表"/>
      <sheetName val="附表3机械台班使用费"/>
      <sheetName val="附表3-1补充机械定额"/>
      <sheetName val="附表4工程费单价表"/>
      <sheetName val="附表5主要材料汇总表"/>
      <sheetName val="附表6砼、沙浆费计算表"/>
      <sheetName val="工程量"/>
      <sheetName val="附表4砼、沙浆费计算表"/>
      <sheetName val="直接工程费"/>
      <sheetName val="附表2"/>
      <sheetName val="定额"/>
      <sheetName val="机械汇总"/>
      <sheetName val="材价汇"/>
      <sheetName val="表2预算汇总表"/>
      <sheetName val="表3-1直接费预算表达式1"/>
      <sheetName val="汇总"/>
      <sheetName val="表3-8"/>
      <sheetName val="#REF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材料调差"/>
      <sheetName val="人工单价"/>
      <sheetName val="Toolbox"/>
      <sheetName val="G.1R-Shou COP Gf"/>
      <sheetName val="估算表-干沟、支干沟"/>
      <sheetName val="估算表 -支沟治理"/>
      <sheetName val="表6不可预见"/>
      <sheetName val="表3工程施工费表"/>
      <sheetName val="材料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81.xml><?xml version="1.0" encoding="utf-8"?>
<externalLink xmlns="http://schemas.openxmlformats.org/spreadsheetml/2006/main">
  <externalBook xmlns:r="http://schemas.openxmlformats.org/officeDocument/2006/relationships" r:id="rId1">
    <sheetNames>
      <sheetName val="课程表"/>
      <sheetName val="#REF"/>
      <sheetName val="水保2"/>
      <sheetName val="附表4砼、沙浆费计算表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2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分表"/>
      <sheetName val="工程单价"/>
      <sheetName val="材价汇"/>
      <sheetName val="主材价表"/>
      <sheetName val="砼配比"/>
      <sheetName val="机械"/>
      <sheetName val="机械汇总"/>
      <sheetName val="人工单价"/>
      <sheetName val="报价汇总表"/>
      <sheetName val="分项工程量报价表"/>
      <sheetName val="机总"/>
      <sheetName val="主要材料用量表"/>
      <sheetName val="主要材料预算表"/>
      <sheetName val="单价汇总表"/>
      <sheetName val="附表3机械台班计算表"/>
      <sheetName val="表3-1直接费预算表达式1"/>
      <sheetName val="表3-6"/>
      <sheetName val="表2预算汇总表"/>
      <sheetName val="附表4直接工程费单价表"/>
      <sheetName val="单位工程量"/>
      <sheetName val="表3-3"/>
      <sheetName val="表3-2"/>
      <sheetName val="附表2-1主要材料价格计算表"/>
      <sheetName val="表3-5"/>
      <sheetName val="表3工程施工费用"/>
      <sheetName val="表1项目总预算及分年度预算表"/>
      <sheetName val="表3-1-1直接工程费预算表"/>
      <sheetName val="表3-7"/>
      <sheetName val="附表2材料价格计算表"/>
      <sheetName val="表3工程施工费预算表"/>
      <sheetName val="表3-4"/>
      <sheetName val="附表6砼配比表"/>
      <sheetName val="表3-1"/>
      <sheetName val="表3-8"/>
      <sheetName val="表3-9"/>
      <sheetName val="表3-10"/>
      <sheetName val="表4设备购置费"/>
      <sheetName val="表3-2间接费预算表"/>
      <sheetName val="附表4砼、沙浆费计算表"/>
      <sheetName val="#REF"/>
      <sheetName val="附表2人工预算单价"/>
      <sheetName val="附表3机械"/>
      <sheetName val="附表2材料"/>
      <sheetName val="附表1人工"/>
      <sheetName val="附表6砼配"/>
      <sheetName val="直接工程费"/>
      <sheetName val="附表4工程费单价表"/>
      <sheetName val="附表2 材料价格表"/>
      <sheetName val="附表1人工单价计算表"/>
      <sheetName val="附表7砂浆配比表"/>
      <sheetName val="5"/>
      <sheetName val="表6不可预见费南 "/>
      <sheetName val="表5-2工程监理费南"/>
      <sheetName val="表3工程施工费南 "/>
      <sheetName val="表5-3竣工验收费南 "/>
      <sheetName val="表5其他费用南 "/>
      <sheetName val="表5-1前期工作费南"/>
      <sheetName val="表4设备费南 "/>
      <sheetName val="表5-4业主管理费南 "/>
      <sheetName val="表2预算总表 南"/>
      <sheetName val="单位估价"/>
      <sheetName val="定额"/>
      <sheetName val="次要材料预算价格"/>
      <sheetName val="估算表-干沟、支干沟"/>
      <sheetName val="估算表 -支沟治理"/>
      <sheetName val="DE"/>
      <sheetName val="G.1R-Shou COP Gf"/>
      <sheetName val="材料表"/>
      <sheetName val="新定额单价"/>
      <sheetName val="单价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83.xml><?xml version="1.0" encoding="utf-8"?>
<externalLink xmlns="http://schemas.openxmlformats.org/spreadsheetml/2006/main">
  <externalBook xmlns:r="http://schemas.openxmlformats.org/officeDocument/2006/relationships" r:id="rId1">
    <sheetNames>
      <sheetName val="总预算及分年度预算表"/>
      <sheetName val="总预算"/>
      <sheetName val="工程施工费"/>
      <sheetName val="直接费"/>
      <sheetName val="其他直接费"/>
      <sheetName val="现场经费"/>
      <sheetName val="间接费"/>
      <sheetName val="设备购置"/>
      <sheetName val="前期"/>
      <sheetName val="竣工"/>
      <sheetName val="业主"/>
      <sheetName val="拆迁补偿费"/>
      <sheetName val="不可预见"/>
      <sheetName val="项目季度分月用款计划表"/>
      <sheetName val="材料价格表"/>
      <sheetName val="砼、沙浆费计算表"/>
      <sheetName val="机械台班"/>
      <sheetName val="单价表1"/>
      <sheetName val="工程量表"/>
      <sheetName val="人工单价"/>
      <sheetName val="单价表"/>
      <sheetName val="材料费"/>
      <sheetName val="单位估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4.xml><?xml version="1.0" encoding="utf-8"?>
<externalLink xmlns="http://schemas.openxmlformats.org/spreadsheetml/2006/main">
  <externalBook xmlns:r="http://schemas.openxmlformats.org/officeDocument/2006/relationships" r:id="rId1">
    <sheetNames>
      <sheetName val="单价表"/>
      <sheetName val="投资表"/>
      <sheetName val="工程概算"/>
      <sheetName val="米造价"/>
      <sheetName val="材料表"/>
      <sheetName val="灌水率"/>
      <sheetName val="总表"/>
      <sheetName val="沟道"/>
      <sheetName val="泵站"/>
      <sheetName val="农沟"/>
      <sheetName val="配合比"/>
      <sheetName val="台班费"/>
      <sheetName val="台班汇总"/>
      <sheetName val="工资"/>
      <sheetName val="单价分析表"/>
      <sheetName val="渠道汇总"/>
      <sheetName val="北支渠"/>
      <sheetName val="迎丰渠"/>
      <sheetName val="民生渠"/>
      <sheetName val="8队1斗"/>
      <sheetName val="8队3斗"/>
      <sheetName val="同庄2队"/>
      <sheetName val="7队1斗"/>
      <sheetName val="3闸9队1斗"/>
      <sheetName val="3闸9队2斗"/>
      <sheetName val="5队1斗"/>
      <sheetName val="3队斗"/>
      <sheetName val="4队2斗"/>
      <sheetName val="砌护量"/>
      <sheetName val="渠道"/>
      <sheetName val="附表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5.xml><?xml version="1.0" encoding="utf-8"?>
<externalLink xmlns="http://schemas.openxmlformats.org/spreadsheetml/2006/main">
  <externalBook xmlns:r="http://schemas.openxmlformats.org/officeDocument/2006/relationships" r:id="rId1">
    <sheetNames>
      <sheetName val="表1总预算及分年度预算表"/>
      <sheetName val="表2总预算"/>
      <sheetName val="表3工程施工费表"/>
      <sheetName val="表3-1直接费"/>
      <sheetName val="表3-1-1直接工程费"/>
      <sheetName val="表3-2间接费"/>
      <sheetName val="表4设备购置费"/>
      <sheetName val="表5其他费用"/>
      <sheetName val="表5-1前期工作费"/>
      <sheetName val="表5-2监理费"/>
      <sheetName val="表5-3竣工"/>
      <sheetName val="表5-4拆迁"/>
      <sheetName val="表5-5业主"/>
      <sheetName val="表6不可预见"/>
      <sheetName val="表7季度分月用款计划表"/>
      <sheetName val="分月用款计划表"/>
      <sheetName val="附表1人工单价表"/>
      <sheetName val="附表2材料价格表"/>
      <sheetName val="附表3机械台班"/>
      <sheetName val="附表4砼、沙浆费计算表"/>
      <sheetName val="附表5直接工程费单价表"/>
      <sheetName val="附表6"/>
      <sheetName val="附表7主要材料用量汇总表"/>
      <sheetName val="附8工程量表"/>
      <sheetName val="横道图1"/>
      <sheetName val="横道图2"/>
      <sheetName val="设备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6.xml><?xml version="1.0" encoding="utf-8"?>
<externalLink xmlns="http://schemas.openxmlformats.org/spreadsheetml/2006/main">
  <externalBook xmlns:r="http://schemas.openxmlformats.org/officeDocument/2006/relationships" r:id="rId1">
    <sheetNames>
      <sheetName val="年度计划表"/>
      <sheetName val="总预算"/>
      <sheetName val="工程施工费"/>
      <sheetName val="直接费"/>
      <sheetName val="人工费"/>
      <sheetName val="材料费"/>
      <sheetName val="机械费"/>
      <sheetName val="其他直接费"/>
      <sheetName val="现场经费"/>
      <sheetName val="间接费"/>
      <sheetName val="拆迁补偿"/>
      <sheetName val="前期工作费"/>
      <sheetName val="竣工验收费"/>
      <sheetName val="不可预见费"/>
      <sheetName val="业主管理费"/>
      <sheetName val="分月计划表"/>
      <sheetName val="设备购置费"/>
      <sheetName val="人工单价"/>
      <sheetName val="主材价格"/>
      <sheetName val="机械调差 "/>
      <sheetName val="单位估价"/>
      <sheetName val="新定额单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87.xml><?xml version="1.0" encoding="utf-8"?>
<externalLink xmlns="http://schemas.openxmlformats.org/spreadsheetml/2006/main">
  <externalBook xmlns:r="http://schemas.openxmlformats.org/officeDocument/2006/relationships" r:id="rId1">
    <sheetNames>
      <sheetName val="台时"/>
      <sheetName val="配合比"/>
      <sheetName val="工程量汇总表7"/>
      <sheetName val="材料分析"/>
      <sheetName val="材料预算价"/>
      <sheetName val="基础材料表"/>
      <sheetName val="总估算"/>
      <sheetName val="暖泉渠"/>
      <sheetName val="唐徕渠"/>
      <sheetName val="独立费用"/>
      <sheetName val="机电"/>
      <sheetName val="监理费用"/>
      <sheetName val="设计费"/>
      <sheetName val="单价汇总表"/>
      <sheetName val="新定额单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8.xml><?xml version="1.0" encoding="utf-8"?>
<externalLink xmlns="http://schemas.openxmlformats.org/spreadsheetml/2006/main">
  <externalBook xmlns:r="http://schemas.openxmlformats.org/officeDocument/2006/relationships" r:id="rId1">
    <sheetNames>
      <sheetName val="大学生信息"/>
      <sheetName val="填报说明"/>
      <sheetName val="二级代码"/>
      <sheetName val="POWER ASSUMPTION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9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条目"/>
      <sheetName val="定额"/>
      <sheetName val="项目"/>
      <sheetName val="机械定额"/>
      <sheetName val="材料项目对比"/>
      <sheetName val="机械项目对比"/>
      <sheetName val="模块1"/>
      <sheetName val="附表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0.xml><?xml version="1.0" encoding="utf-8"?>
<externalLink xmlns="http://schemas.openxmlformats.org/spreadsheetml/2006/main">
  <externalBook xmlns:r="http://schemas.openxmlformats.org/officeDocument/2006/relationships" r:id="rId1">
    <sheetNames>
      <sheetName val="降价系数"/>
      <sheetName val="道总"/>
      <sheetName val="道路 (2)"/>
      <sheetName val="总表"/>
      <sheetName val="分表"/>
      <sheetName val="结算潘"/>
      <sheetName val="结算封面潘"/>
      <sheetName val="材料预算价"/>
      <sheetName val="结算李"/>
      <sheetName val="结算封面李"/>
      <sheetName val="单价表总"/>
      <sheetName val="6"/>
      <sheetName val="7"/>
      <sheetName val="8"/>
      <sheetName val="总统"/>
      <sheetName val="配合比"/>
      <sheetName val="单价汇总"/>
      <sheetName val="沙化土地治理工程总概算表"/>
      <sheetName val="分部工程概算表"/>
      <sheetName val="独立费用概算表"/>
      <sheetName val="材料预算价格汇总表"/>
      <sheetName val="进入工程单价材料计算价格表(材料库)"/>
      <sheetName val="附表2人工预算单价"/>
      <sheetName val="Sheet1"/>
      <sheetName val="单价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1.xml><?xml version="1.0" encoding="utf-8"?>
<externalLink xmlns="http://schemas.openxmlformats.org/spreadsheetml/2006/main">
  <externalBook xmlns:r="http://schemas.openxmlformats.org/officeDocument/2006/relationships" r:id="rId1">
    <sheetNames>
      <sheetName val="表1总预算及分年度预算表"/>
      <sheetName val="表2总预算"/>
      <sheetName val="Sheet1"/>
      <sheetName val="表3工程施工费表"/>
      <sheetName val="表3-1直接费"/>
      <sheetName val="表3-1-1直接工程费"/>
      <sheetName val="附8工程量表"/>
      <sheetName val="表3-2间接费"/>
      <sheetName val="表4设备购置费"/>
      <sheetName val="表5其他费用"/>
      <sheetName val="表5-1前期工作费"/>
      <sheetName val="表5-2监理费"/>
      <sheetName val="表5-3竣工"/>
      <sheetName val="表5-4拆迁"/>
      <sheetName val="表5-5业主"/>
      <sheetName val="表6不可预见"/>
      <sheetName val="表7季度分月用款计划表"/>
      <sheetName val="附表1人工单价表"/>
      <sheetName val="附表2材料价格表"/>
      <sheetName val="附表3机械台班"/>
      <sheetName val="附表4砼、沙浆费计算表"/>
      <sheetName val="附表5直接工程费单价表"/>
      <sheetName val="附表6主要材料用量汇总表"/>
      <sheetName val="附表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2.xml><?xml version="1.0" encoding="utf-8"?>
<externalLink xmlns="http://schemas.openxmlformats.org/spreadsheetml/2006/main">
  <externalBook xmlns:r="http://schemas.openxmlformats.org/officeDocument/2006/relationships" r:id="rId1">
    <sheetNames>
      <sheetName val="表1总预算及分年度预算表"/>
      <sheetName val="表2总预算"/>
      <sheetName val="表3工程施工费表"/>
      <sheetName val="表3-1直接费"/>
      <sheetName val="表7季度分月用款计划表"/>
      <sheetName val="附表2材料价格表"/>
      <sheetName val="附表3机械台班"/>
      <sheetName val="表3-2间接费"/>
      <sheetName val="表3-1-1直接工程费"/>
      <sheetName val="附表5直接工程费单价表"/>
      <sheetName val="附8工程量表"/>
      <sheetName val="表4设备购置费"/>
      <sheetName val="表5其他费用"/>
      <sheetName val="表5-1前期工作费"/>
      <sheetName val="表5-2监理费"/>
      <sheetName val="表5-3竣工"/>
      <sheetName val="表5-4拆迁"/>
      <sheetName val="表5-5业主"/>
      <sheetName val="表6不可预见"/>
      <sheetName val="附表1人工单价表"/>
      <sheetName val="附表4砼、沙浆费计算表"/>
      <sheetName val="附表7主要材料用量汇总表"/>
      <sheetName val="附表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3.xml><?xml version="1.0" encoding="utf-8"?>
<externalLink xmlns="http://schemas.openxmlformats.org/spreadsheetml/2006/main">
  <externalBook xmlns:r="http://schemas.openxmlformats.org/officeDocument/2006/relationships" r:id="rId1">
    <sheetNames>
      <sheetName val="表1总预算及分年度预算表"/>
      <sheetName val="表2总预算"/>
      <sheetName val="表3工程施工费表"/>
      <sheetName val="表3-1直接费"/>
      <sheetName val="表3-1-1直接工程费"/>
      <sheetName val="表3-2间接费"/>
      <sheetName val="表4设备购置费"/>
      <sheetName val="表5其他费用"/>
      <sheetName val="表5-1前期工作费"/>
      <sheetName val="表5-2监理费"/>
      <sheetName val="表5-3竣工"/>
      <sheetName val="表5-4拆迁"/>
      <sheetName val="表5-5业主"/>
      <sheetName val="表6不可预见"/>
      <sheetName val="表7季度分月用款计划表"/>
      <sheetName val="分月用款计划表"/>
      <sheetName val="附表1人工单价表"/>
      <sheetName val="附表2材料价格表"/>
      <sheetName val="附表4砼、沙浆费计算表"/>
      <sheetName val="附表3机械台班"/>
      <sheetName val="附表5直接工程费单价表"/>
      <sheetName val="附表6"/>
      <sheetName val="附表7主要材料用量汇总表"/>
      <sheetName val="附8工程量表"/>
      <sheetName val="横道图1"/>
      <sheetName val="横道图2"/>
      <sheetName val="次要材料预算价格"/>
      <sheetName val="单价"/>
      <sheetName val="补充单价"/>
      <sheetName val="取费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4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3-1"/>
      <sheetName val="3-1-1"/>
      <sheetName val="3-2"/>
      <sheetName val="4"/>
      <sheetName val="5"/>
      <sheetName val="5-1"/>
      <sheetName val="5-2"/>
      <sheetName val="5-3"/>
      <sheetName val="5-4"/>
      <sheetName val="6"/>
      <sheetName val="7"/>
      <sheetName val="附表1"/>
      <sheetName val="附表2"/>
      <sheetName val="附表2-1"/>
      <sheetName val="附表3"/>
      <sheetName val="砼4"/>
      <sheetName val="附表5"/>
      <sheetName val="附表6"/>
      <sheetName val="附表7风水电"/>
      <sheetName val="单价合计"/>
      <sheetName val="附表8(工程量汇总)"/>
      <sheetName val="附表4单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3">
    <tabColor rgb="FF00B050"/>
    <pageSetUpPr fitToPage="1"/>
  </sheetPr>
  <dimension ref="A1:J703"/>
  <sheetViews>
    <sheetView tabSelected="1" zoomScale="130" zoomScaleNormal="130" workbookViewId="0">
      <selection activeCell="H13" sqref="H13"/>
    </sheetView>
  </sheetViews>
  <sheetFormatPr defaultColWidth="9" defaultRowHeight="12.75"/>
  <cols>
    <col min="1" max="1" width="6.45833333333333" style="307" customWidth="1"/>
    <col min="2" max="2" width="51.4083333333333" style="311" customWidth="1"/>
    <col min="3" max="3" width="3.875" style="307" customWidth="1"/>
    <col min="4" max="4" width="9.85" style="312" customWidth="1"/>
    <col min="5" max="5" width="13.75" style="313"/>
    <col min="6" max="6" width="6.73333333333333" style="307" customWidth="1"/>
    <col min="7" max="7" width="12.1666666666667" style="307" customWidth="1"/>
    <col min="8" max="9" width="11.125" style="307"/>
    <col min="10" max="16384" width="9" style="307"/>
  </cols>
  <sheetData>
    <row r="1" s="307" customFormat="1" ht="23.75" customHeight="1" spans="1:5">
      <c r="A1" s="314" t="s">
        <v>0</v>
      </c>
      <c r="B1" s="314"/>
      <c r="C1" s="314"/>
      <c r="D1" s="314"/>
      <c r="E1" s="314"/>
    </row>
    <row r="2" s="307" customFormat="1" ht="27.75" spans="1:5">
      <c r="A2" s="315" t="s">
        <v>1</v>
      </c>
      <c r="B2" s="316" t="s">
        <v>2</v>
      </c>
      <c r="C2" s="317" t="s">
        <v>3</v>
      </c>
      <c r="D2" s="318" t="s">
        <v>4</v>
      </c>
      <c r="E2" s="316" t="s">
        <v>5</v>
      </c>
    </row>
    <row r="3" s="308" customFormat="1" ht="18" customHeight="1" spans="1:5">
      <c r="A3" s="319"/>
      <c r="B3" s="320" t="s">
        <v>6</v>
      </c>
      <c r="C3" s="321"/>
      <c r="D3" s="322"/>
      <c r="E3" s="323"/>
    </row>
    <row r="4" s="309" customFormat="1" ht="18" customHeight="1" spans="1:5">
      <c r="A4" s="319" t="s">
        <v>7</v>
      </c>
      <c r="B4" s="320" t="s">
        <v>8</v>
      </c>
      <c r="C4" s="323"/>
      <c r="D4" s="323"/>
      <c r="E4" s="323"/>
    </row>
    <row r="5" s="309" customFormat="1" ht="18" customHeight="1" spans="1:7">
      <c r="A5" s="319" t="s">
        <v>9</v>
      </c>
      <c r="B5" s="320" t="s">
        <v>10</v>
      </c>
      <c r="C5" s="323" t="s">
        <v>11</v>
      </c>
      <c r="D5" s="323">
        <v>2405</v>
      </c>
      <c r="E5" s="323"/>
      <c r="F5" s="331"/>
      <c r="G5" s="331"/>
    </row>
    <row r="6" s="309" customFormat="1" ht="18" customHeight="1" spans="1:5">
      <c r="A6" s="324"/>
      <c r="B6" s="320" t="s">
        <v>12</v>
      </c>
      <c r="C6" s="323" t="s">
        <v>13</v>
      </c>
      <c r="D6" s="323">
        <v>5357.14</v>
      </c>
      <c r="E6" s="323"/>
    </row>
    <row r="7" s="309" customFormat="1" ht="18" customHeight="1" spans="1:5">
      <c r="A7" s="324"/>
      <c r="B7" s="320" t="s">
        <v>14</v>
      </c>
      <c r="C7" s="323" t="s">
        <v>13</v>
      </c>
      <c r="D7" s="323">
        <v>1785.71</v>
      </c>
      <c r="E7" s="323"/>
    </row>
    <row r="8" s="309" customFormat="1" ht="18" customHeight="1" spans="1:5">
      <c r="A8" s="324"/>
      <c r="B8" s="320" t="s">
        <v>15</v>
      </c>
      <c r="C8" s="323" t="s">
        <v>13</v>
      </c>
      <c r="D8" s="323">
        <v>1842.23</v>
      </c>
      <c r="E8" s="323"/>
    </row>
    <row r="9" s="309" customFormat="1" ht="18" customHeight="1" spans="1:5">
      <c r="A9" s="324"/>
      <c r="B9" s="320" t="s">
        <v>16</v>
      </c>
      <c r="C9" s="323" t="s">
        <v>13</v>
      </c>
      <c r="D9" s="323">
        <v>2711.34</v>
      </c>
      <c r="E9" s="323"/>
    </row>
    <row r="10" s="309" customFormat="1" ht="18" customHeight="1" spans="1:5">
      <c r="A10" s="324"/>
      <c r="B10" s="320" t="s">
        <v>17</v>
      </c>
      <c r="C10" s="323" t="s">
        <v>13</v>
      </c>
      <c r="D10" s="323">
        <v>1785.71</v>
      </c>
      <c r="E10" s="323"/>
    </row>
    <row r="11" s="309" customFormat="1" ht="18" customHeight="1" spans="1:5">
      <c r="A11" s="319" t="s">
        <v>18</v>
      </c>
      <c r="B11" s="320" t="s">
        <v>19</v>
      </c>
      <c r="C11" s="323"/>
      <c r="D11" s="323"/>
      <c r="E11" s="323"/>
    </row>
    <row r="12" s="309" customFormat="1" ht="18" customHeight="1" spans="1:5">
      <c r="A12" s="324">
        <v>1</v>
      </c>
      <c r="B12" s="320" t="s">
        <v>20</v>
      </c>
      <c r="C12" s="325" t="s">
        <v>21</v>
      </c>
      <c r="D12" s="323">
        <v>4</v>
      </c>
      <c r="E12" s="323"/>
    </row>
    <row r="13" s="309" customFormat="1" ht="18" customHeight="1" spans="1:5">
      <c r="A13" s="324"/>
      <c r="B13" s="326" t="s">
        <v>22</v>
      </c>
      <c r="C13" s="323" t="s">
        <v>13</v>
      </c>
      <c r="D13" s="323">
        <v>2.05</v>
      </c>
      <c r="E13" s="323"/>
    </row>
    <row r="14" s="309" customFormat="1" ht="18" customHeight="1" spans="1:5">
      <c r="A14" s="324"/>
      <c r="B14" s="320" t="s">
        <v>23</v>
      </c>
      <c r="C14" s="325" t="s">
        <v>24</v>
      </c>
      <c r="D14" s="323">
        <v>9.92</v>
      </c>
      <c r="E14" s="323"/>
    </row>
    <row r="15" s="309" customFormat="1" ht="18" customHeight="1" spans="1:5">
      <c r="A15" s="324">
        <v>2</v>
      </c>
      <c r="B15" s="320" t="s">
        <v>25</v>
      </c>
      <c r="C15" s="325" t="s">
        <v>21</v>
      </c>
      <c r="D15" s="323">
        <v>1</v>
      </c>
      <c r="E15" s="323"/>
    </row>
    <row r="16" s="309" customFormat="1" ht="18" customHeight="1" spans="1:7">
      <c r="A16" s="324"/>
      <c r="B16" s="320" t="s">
        <v>12</v>
      </c>
      <c r="C16" s="323" t="s">
        <v>13</v>
      </c>
      <c r="D16" s="323">
        <v>17.25</v>
      </c>
      <c r="E16" s="323"/>
      <c r="F16" s="332"/>
      <c r="G16" s="332"/>
    </row>
    <row r="17" s="309" customFormat="1" ht="18" customHeight="1" spans="1:7">
      <c r="A17" s="324"/>
      <c r="B17" s="320" t="s">
        <v>14</v>
      </c>
      <c r="C17" s="323" t="s">
        <v>13</v>
      </c>
      <c r="D17" s="323">
        <v>17.85</v>
      </c>
      <c r="E17" s="323"/>
      <c r="F17" s="332"/>
      <c r="G17" s="332"/>
    </row>
    <row r="18" s="309" customFormat="1" ht="18" customHeight="1" spans="1:7">
      <c r="A18" s="324"/>
      <c r="B18" s="320" t="s">
        <v>26</v>
      </c>
      <c r="C18" s="323" t="s">
        <v>13</v>
      </c>
      <c r="D18" s="323">
        <v>14.66</v>
      </c>
      <c r="E18" s="323"/>
      <c r="F18" s="332"/>
      <c r="G18" s="332"/>
    </row>
    <row r="19" s="309" customFormat="1" ht="18" customHeight="1" spans="1:7">
      <c r="A19" s="324"/>
      <c r="B19" s="327" t="s">
        <v>17</v>
      </c>
      <c r="C19" s="328" t="s">
        <v>13</v>
      </c>
      <c r="D19" s="323">
        <v>17.85</v>
      </c>
      <c r="E19" s="323"/>
      <c r="F19" s="332"/>
      <c r="G19" s="332"/>
    </row>
    <row r="20" s="309" customFormat="1" ht="18" customHeight="1" spans="1:7">
      <c r="A20" s="324"/>
      <c r="B20" s="329" t="s">
        <v>27</v>
      </c>
      <c r="C20" s="323" t="s">
        <v>13</v>
      </c>
      <c r="D20" s="323">
        <v>0.51</v>
      </c>
      <c r="E20" s="323"/>
      <c r="F20" s="332"/>
      <c r="G20" s="332"/>
    </row>
    <row r="21" s="308" customFormat="1" ht="18" customHeight="1" spans="1:9">
      <c r="A21" s="324"/>
      <c r="B21" s="327" t="s">
        <v>28</v>
      </c>
      <c r="C21" s="328" t="s">
        <v>13</v>
      </c>
      <c r="D21" s="323">
        <v>5.02</v>
      </c>
      <c r="E21" s="323"/>
      <c r="F21" s="333"/>
      <c r="G21" s="334"/>
      <c r="H21" s="332"/>
      <c r="I21" s="333"/>
    </row>
    <row r="22" s="308" customFormat="1" ht="18" customHeight="1" spans="1:9">
      <c r="A22" s="324"/>
      <c r="B22" s="330" t="s">
        <v>29</v>
      </c>
      <c r="C22" s="323" t="s">
        <v>11</v>
      </c>
      <c r="D22" s="323">
        <v>2.5</v>
      </c>
      <c r="E22" s="323"/>
      <c r="F22" s="333"/>
      <c r="G22" s="335"/>
      <c r="H22" s="333"/>
      <c r="I22" s="333"/>
    </row>
    <row r="23" s="309" customFormat="1" ht="18" customHeight="1" spans="1:9">
      <c r="A23" s="324"/>
      <c r="B23" s="320" t="s">
        <v>23</v>
      </c>
      <c r="C23" s="325" t="s">
        <v>24</v>
      </c>
      <c r="D23" s="323">
        <v>1.28</v>
      </c>
      <c r="E23" s="323"/>
      <c r="F23" s="332"/>
      <c r="G23" s="334"/>
      <c r="H23" s="332"/>
      <c r="I23" s="332"/>
    </row>
    <row r="24" s="309" customFormat="1" ht="18" customHeight="1" spans="1:9">
      <c r="A24" s="324">
        <v>3</v>
      </c>
      <c r="B24" s="320" t="s">
        <v>30</v>
      </c>
      <c r="C24" s="325" t="s">
        <v>21</v>
      </c>
      <c r="D24" s="323">
        <v>4</v>
      </c>
      <c r="E24" s="323"/>
      <c r="F24" s="332"/>
      <c r="G24" s="334"/>
      <c r="H24" s="332"/>
      <c r="I24" s="332"/>
    </row>
    <row r="25" s="309" customFormat="1" ht="18" customHeight="1" spans="1:9">
      <c r="A25" s="324"/>
      <c r="B25" s="320" t="s">
        <v>12</v>
      </c>
      <c r="C25" s="323" t="s">
        <v>13</v>
      </c>
      <c r="D25" s="323">
        <v>205.56</v>
      </c>
      <c r="E25" s="323"/>
      <c r="G25" s="334"/>
      <c r="H25" s="332"/>
      <c r="I25" s="332"/>
    </row>
    <row r="26" s="309" customFormat="1" ht="18" customHeight="1" spans="1:9">
      <c r="A26" s="324"/>
      <c r="B26" s="320" t="s">
        <v>14</v>
      </c>
      <c r="C26" s="323" t="s">
        <v>13</v>
      </c>
      <c r="D26" s="323">
        <v>102.76</v>
      </c>
      <c r="E26" s="323"/>
      <c r="F26" s="332"/>
      <c r="G26" s="334"/>
      <c r="H26" s="332"/>
      <c r="I26" s="332"/>
    </row>
    <row r="27" s="309" customFormat="1" ht="18" customHeight="1" spans="1:9">
      <c r="A27" s="324"/>
      <c r="B27" s="320" t="s">
        <v>26</v>
      </c>
      <c r="C27" s="323" t="s">
        <v>13</v>
      </c>
      <c r="D27" s="323">
        <v>174.73</v>
      </c>
      <c r="E27" s="323"/>
      <c r="F27" s="332"/>
      <c r="G27" s="334"/>
      <c r="H27" s="332"/>
      <c r="I27" s="332"/>
    </row>
    <row r="28" s="309" customFormat="1" ht="18" customHeight="1" spans="1:9">
      <c r="A28" s="324"/>
      <c r="B28" s="320" t="s">
        <v>17</v>
      </c>
      <c r="C28" s="323" t="s">
        <v>13</v>
      </c>
      <c r="D28" s="323">
        <v>102.76</v>
      </c>
      <c r="E28" s="323"/>
      <c r="F28" s="332"/>
      <c r="G28" s="334"/>
      <c r="H28" s="332"/>
      <c r="I28" s="332"/>
    </row>
    <row r="29" s="309" customFormat="1" ht="18" customHeight="1" spans="1:9">
      <c r="A29" s="324"/>
      <c r="B29" s="326" t="s">
        <v>31</v>
      </c>
      <c r="C29" s="323" t="s">
        <v>13</v>
      </c>
      <c r="D29" s="323">
        <v>2.92</v>
      </c>
      <c r="E29" s="323"/>
      <c r="F29" s="332"/>
      <c r="G29" s="332"/>
      <c r="H29" s="332"/>
      <c r="I29" s="332"/>
    </row>
    <row r="30" s="309" customFormat="1" ht="18" customHeight="1" spans="1:5">
      <c r="A30" s="324"/>
      <c r="B30" s="326" t="s">
        <v>32</v>
      </c>
      <c r="C30" s="323" t="s">
        <v>13</v>
      </c>
      <c r="D30" s="323">
        <v>8.76</v>
      </c>
      <c r="E30" s="323"/>
    </row>
    <row r="31" s="309" customFormat="1" ht="18" customHeight="1" spans="1:5">
      <c r="A31" s="324"/>
      <c r="B31" s="326" t="s">
        <v>33</v>
      </c>
      <c r="C31" s="323" t="s">
        <v>13</v>
      </c>
      <c r="D31" s="323">
        <v>0.36</v>
      </c>
      <c r="E31" s="323"/>
    </row>
    <row r="32" s="309" customFormat="1" ht="18" customHeight="1" spans="1:5">
      <c r="A32" s="324"/>
      <c r="B32" s="326" t="s">
        <v>34</v>
      </c>
      <c r="C32" s="323" t="s">
        <v>13</v>
      </c>
      <c r="D32" s="323">
        <v>16.44</v>
      </c>
      <c r="E32" s="323"/>
    </row>
    <row r="33" s="309" customFormat="1" ht="18" customHeight="1" spans="1:5">
      <c r="A33" s="324"/>
      <c r="B33" s="326" t="s">
        <v>35</v>
      </c>
      <c r="C33" s="323" t="s">
        <v>13</v>
      </c>
      <c r="D33" s="323">
        <v>2.84</v>
      </c>
      <c r="E33" s="323"/>
    </row>
    <row r="34" s="309" customFormat="1" ht="18" customHeight="1" spans="1:5">
      <c r="A34" s="324"/>
      <c r="B34" s="320" t="s">
        <v>23</v>
      </c>
      <c r="C34" s="325" t="s">
        <v>24</v>
      </c>
      <c r="D34" s="323">
        <v>170.19</v>
      </c>
      <c r="E34" s="323"/>
    </row>
    <row r="35" s="309" customFormat="1" ht="18" customHeight="1" spans="1:5">
      <c r="A35" s="324"/>
      <c r="B35" s="320" t="s">
        <v>36</v>
      </c>
      <c r="C35" s="323" t="s">
        <v>11</v>
      </c>
      <c r="D35" s="323">
        <v>20.12</v>
      </c>
      <c r="E35" s="323"/>
    </row>
    <row r="36" s="309" customFormat="1" ht="18" customHeight="1" spans="1:5">
      <c r="A36" s="324"/>
      <c r="B36" s="320" t="s">
        <v>37</v>
      </c>
      <c r="C36" s="325" t="s">
        <v>38</v>
      </c>
      <c r="D36" s="323">
        <v>4</v>
      </c>
      <c r="E36" s="323"/>
    </row>
    <row r="37" s="309" customFormat="1" ht="18" customHeight="1" spans="1:5">
      <c r="A37" s="324"/>
      <c r="B37" s="320" t="s">
        <v>39</v>
      </c>
      <c r="C37" s="325" t="s">
        <v>38</v>
      </c>
      <c r="D37" s="323">
        <v>4</v>
      </c>
      <c r="E37" s="323"/>
    </row>
    <row r="38" s="309" customFormat="1" ht="18" customHeight="1" spans="1:5">
      <c r="A38" s="324"/>
      <c r="B38" s="320" t="s">
        <v>40</v>
      </c>
      <c r="C38" s="323" t="s">
        <v>13</v>
      </c>
      <c r="D38" s="323">
        <v>0.04</v>
      </c>
      <c r="E38" s="323"/>
    </row>
    <row r="39" s="309" customFormat="1" ht="18" customHeight="1" spans="1:5">
      <c r="A39" s="324"/>
      <c r="B39" s="320" t="s">
        <v>41</v>
      </c>
      <c r="C39" s="323" t="s">
        <v>42</v>
      </c>
      <c r="D39" s="323">
        <v>5.52</v>
      </c>
      <c r="E39" s="323"/>
    </row>
    <row r="40" s="309" customFormat="1" ht="18" customHeight="1" spans="1:5">
      <c r="A40" s="324">
        <v>4</v>
      </c>
      <c r="B40" s="320" t="s">
        <v>43</v>
      </c>
      <c r="C40" s="325" t="s">
        <v>21</v>
      </c>
      <c r="D40" s="323">
        <v>1</v>
      </c>
      <c r="E40" s="323"/>
    </row>
    <row r="41" s="309" customFormat="1" ht="18" customHeight="1" spans="1:5">
      <c r="A41" s="324"/>
      <c r="B41" s="320" t="s">
        <v>12</v>
      </c>
      <c r="C41" s="323" t="s">
        <v>13</v>
      </c>
      <c r="D41" s="323">
        <v>166.78</v>
      </c>
      <c r="E41" s="323"/>
    </row>
    <row r="42" s="309" customFormat="1" ht="18" customHeight="1" spans="1:5">
      <c r="A42" s="324"/>
      <c r="B42" s="320" t="s">
        <v>14</v>
      </c>
      <c r="C42" s="323" t="s">
        <v>13</v>
      </c>
      <c r="D42" s="323">
        <v>250.16</v>
      </c>
      <c r="E42" s="323"/>
    </row>
    <row r="43" s="309" customFormat="1" ht="18" customHeight="1" spans="1:5">
      <c r="A43" s="324"/>
      <c r="B43" s="320" t="s">
        <v>26</v>
      </c>
      <c r="C43" s="323" t="s">
        <v>13</v>
      </c>
      <c r="D43" s="323">
        <v>141.76</v>
      </c>
      <c r="E43" s="323"/>
    </row>
    <row r="44" s="309" customFormat="1" ht="18" customHeight="1" spans="1:5">
      <c r="A44" s="324"/>
      <c r="B44" s="320" t="s">
        <v>17</v>
      </c>
      <c r="C44" s="323" t="s">
        <v>13</v>
      </c>
      <c r="D44" s="323">
        <v>250.16</v>
      </c>
      <c r="E44" s="323"/>
    </row>
    <row r="45" s="309" customFormat="1" ht="18" customHeight="1" spans="1:5">
      <c r="A45" s="324"/>
      <c r="B45" s="326" t="s">
        <v>44</v>
      </c>
      <c r="C45" s="323" t="s">
        <v>13</v>
      </c>
      <c r="D45" s="323">
        <v>0.39</v>
      </c>
      <c r="E45" s="323"/>
    </row>
    <row r="46" s="309" customFormat="1" ht="18" customHeight="1" spans="1:5">
      <c r="A46" s="324"/>
      <c r="B46" s="326" t="s">
        <v>45</v>
      </c>
      <c r="C46" s="323" t="s">
        <v>13</v>
      </c>
      <c r="D46" s="323">
        <v>0.13</v>
      </c>
      <c r="E46" s="323"/>
    </row>
    <row r="47" s="309" customFormat="1" ht="18" customHeight="1" spans="1:5">
      <c r="A47" s="324"/>
      <c r="B47" s="320" t="s">
        <v>23</v>
      </c>
      <c r="C47" s="325" t="s">
        <v>24</v>
      </c>
      <c r="D47" s="323">
        <v>1.76</v>
      </c>
      <c r="E47" s="323"/>
    </row>
    <row r="48" s="309" customFormat="1" ht="18" customHeight="1" spans="1:5">
      <c r="A48" s="324"/>
      <c r="B48" s="320" t="s">
        <v>46</v>
      </c>
      <c r="C48" s="323" t="s">
        <v>11</v>
      </c>
      <c r="D48" s="323">
        <v>5.4</v>
      </c>
      <c r="E48" s="323"/>
    </row>
    <row r="49" s="309" customFormat="1" ht="18" customHeight="1" spans="1:5">
      <c r="A49" s="324"/>
      <c r="B49" s="320" t="s">
        <v>47</v>
      </c>
      <c r="C49" s="325" t="s">
        <v>38</v>
      </c>
      <c r="D49" s="323">
        <v>1</v>
      </c>
      <c r="E49" s="323"/>
    </row>
    <row r="50" s="309" customFormat="1" ht="18" customHeight="1" spans="1:5">
      <c r="A50" s="324"/>
      <c r="B50" s="320" t="s">
        <v>48</v>
      </c>
      <c r="C50" s="323" t="s">
        <v>42</v>
      </c>
      <c r="D50" s="323">
        <v>0.01</v>
      </c>
      <c r="E50" s="323"/>
    </row>
    <row r="51" s="309" customFormat="1" ht="18" customHeight="1" spans="1:8">
      <c r="A51" s="324">
        <v>5</v>
      </c>
      <c r="B51" s="320" t="s">
        <v>49</v>
      </c>
      <c r="C51" s="325" t="s">
        <v>21</v>
      </c>
      <c r="D51" s="323">
        <v>1</v>
      </c>
      <c r="E51" s="323"/>
      <c r="F51" s="332"/>
      <c r="G51" s="332"/>
      <c r="H51" s="332"/>
    </row>
    <row r="52" s="309" customFormat="1" ht="18" customHeight="1" spans="1:8">
      <c r="A52" s="324"/>
      <c r="B52" s="320" t="s">
        <v>12</v>
      </c>
      <c r="C52" s="323" t="s">
        <v>13</v>
      </c>
      <c r="D52" s="323">
        <v>120.32</v>
      </c>
      <c r="E52" s="323"/>
      <c r="F52" s="332"/>
      <c r="G52" s="332"/>
      <c r="H52" s="332"/>
    </row>
    <row r="53" s="309" customFormat="1" ht="18" customHeight="1" spans="1:8">
      <c r="A53" s="324"/>
      <c r="B53" s="320" t="s">
        <v>14</v>
      </c>
      <c r="C53" s="323" t="s">
        <v>13</v>
      </c>
      <c r="D53" s="323">
        <v>41.39</v>
      </c>
      <c r="E53" s="323"/>
      <c r="F53" s="332"/>
      <c r="G53" s="332"/>
      <c r="H53" s="332"/>
    </row>
    <row r="54" s="309" customFormat="1" ht="18" customHeight="1" spans="1:8">
      <c r="A54" s="324"/>
      <c r="B54" s="320" t="s">
        <v>26</v>
      </c>
      <c r="C54" s="323" t="s">
        <v>13</v>
      </c>
      <c r="D54" s="323">
        <v>102</v>
      </c>
      <c r="E54" s="323"/>
      <c r="F54" s="332"/>
      <c r="G54" s="332"/>
      <c r="H54" s="332"/>
    </row>
    <row r="55" s="309" customFormat="1" ht="18" customHeight="1" spans="1:8">
      <c r="A55" s="324"/>
      <c r="B55" s="320" t="s">
        <v>17</v>
      </c>
      <c r="C55" s="323" t="s">
        <v>13</v>
      </c>
      <c r="D55" s="323">
        <v>41.39</v>
      </c>
      <c r="E55" s="323"/>
      <c r="F55" s="332"/>
      <c r="G55" s="332"/>
      <c r="H55" s="332"/>
    </row>
    <row r="56" s="309" customFormat="1" ht="18" customHeight="1" spans="1:8">
      <c r="A56" s="324"/>
      <c r="B56" s="326" t="s">
        <v>44</v>
      </c>
      <c r="C56" s="323" t="s">
        <v>13</v>
      </c>
      <c r="D56" s="323">
        <v>0.39</v>
      </c>
      <c r="E56" s="323"/>
      <c r="F56" s="332"/>
      <c r="G56" s="332"/>
      <c r="H56" s="332"/>
    </row>
    <row r="57" s="309" customFormat="1" ht="18" customHeight="1" spans="1:8">
      <c r="A57" s="324"/>
      <c r="B57" s="326" t="s">
        <v>45</v>
      </c>
      <c r="C57" s="323" t="s">
        <v>13</v>
      </c>
      <c r="D57" s="323">
        <v>0.26</v>
      </c>
      <c r="E57" s="323"/>
      <c r="F57" s="334"/>
      <c r="G57" s="334"/>
      <c r="H57" s="332"/>
    </row>
    <row r="58" s="309" customFormat="1" ht="18" customHeight="1" spans="1:8">
      <c r="A58" s="324"/>
      <c r="B58" s="320" t="s">
        <v>23</v>
      </c>
      <c r="C58" s="325" t="s">
        <v>24</v>
      </c>
      <c r="D58" s="323">
        <v>1.76</v>
      </c>
      <c r="E58" s="323"/>
      <c r="F58" s="332"/>
      <c r="G58" s="332"/>
      <c r="H58" s="332"/>
    </row>
    <row r="59" s="309" customFormat="1" ht="18" customHeight="1" spans="1:8">
      <c r="A59" s="324"/>
      <c r="B59" s="320" t="s">
        <v>50</v>
      </c>
      <c r="C59" s="323" t="s">
        <v>11</v>
      </c>
      <c r="D59" s="323">
        <v>3.8</v>
      </c>
      <c r="E59" s="323"/>
      <c r="F59" s="332"/>
      <c r="G59" s="332"/>
      <c r="H59" s="334"/>
    </row>
    <row r="60" s="309" customFormat="1" ht="18" customHeight="1" spans="1:8">
      <c r="A60" s="324"/>
      <c r="B60" s="320" t="s">
        <v>47</v>
      </c>
      <c r="C60" s="325" t="s">
        <v>38</v>
      </c>
      <c r="D60" s="323">
        <v>2</v>
      </c>
      <c r="E60" s="323"/>
      <c r="F60" s="332"/>
      <c r="G60" s="332"/>
      <c r="H60" s="334"/>
    </row>
    <row r="61" s="309" customFormat="1" ht="18" customHeight="1" spans="1:8">
      <c r="A61" s="324"/>
      <c r="B61" s="320" t="s">
        <v>48</v>
      </c>
      <c r="C61" s="323" t="s">
        <v>42</v>
      </c>
      <c r="D61" s="323">
        <v>0.01</v>
      </c>
      <c r="E61" s="323"/>
      <c r="F61" s="332"/>
      <c r="G61" s="332"/>
      <c r="H61" s="332"/>
    </row>
    <row r="62" s="309" customFormat="1" ht="18" customHeight="1" spans="1:8">
      <c r="A62" s="319" t="s">
        <v>51</v>
      </c>
      <c r="B62" s="320" t="s">
        <v>52</v>
      </c>
      <c r="C62" s="323"/>
      <c r="D62" s="323"/>
      <c r="E62" s="323"/>
      <c r="F62" s="332"/>
      <c r="G62" s="332"/>
      <c r="H62" s="332"/>
    </row>
    <row r="63" s="309" customFormat="1" ht="18" customHeight="1" spans="1:7">
      <c r="A63" s="319" t="s">
        <v>9</v>
      </c>
      <c r="B63" s="320" t="s">
        <v>53</v>
      </c>
      <c r="C63" s="323" t="s">
        <v>11</v>
      </c>
      <c r="D63" s="323">
        <v>48</v>
      </c>
      <c r="E63" s="323"/>
      <c r="G63" s="331"/>
    </row>
    <row r="64" s="309" customFormat="1" ht="18" customHeight="1" spans="1:5">
      <c r="A64" s="324"/>
      <c r="B64" s="320" t="s">
        <v>12</v>
      </c>
      <c r="C64" s="323" t="s">
        <v>13</v>
      </c>
      <c r="D64" s="323">
        <v>255.6</v>
      </c>
      <c r="E64" s="323"/>
    </row>
    <row r="65" s="309" customFormat="1" ht="18" customHeight="1" spans="1:5">
      <c r="A65" s="324"/>
      <c r="B65" s="320" t="s">
        <v>26</v>
      </c>
      <c r="C65" s="323" t="s">
        <v>13</v>
      </c>
      <c r="D65" s="323">
        <v>87.66</v>
      </c>
      <c r="E65" s="323"/>
    </row>
    <row r="66" s="309" customFormat="1" ht="18" customHeight="1" spans="1:5">
      <c r="A66" s="324"/>
      <c r="B66" s="326" t="s">
        <v>54</v>
      </c>
      <c r="C66" s="323" t="s">
        <v>13</v>
      </c>
      <c r="D66" s="323">
        <v>183.36</v>
      </c>
      <c r="E66" s="323"/>
    </row>
    <row r="67" s="309" customFormat="1" ht="18" customHeight="1" spans="1:5">
      <c r="A67" s="324"/>
      <c r="B67" s="320" t="s">
        <v>23</v>
      </c>
      <c r="C67" s="325" t="s">
        <v>24</v>
      </c>
      <c r="D67" s="323">
        <v>228.44</v>
      </c>
      <c r="E67" s="323"/>
    </row>
    <row r="68" s="309" customFormat="1" ht="18" customHeight="1" spans="1:5">
      <c r="A68" s="324"/>
      <c r="B68" s="320" t="s">
        <v>55</v>
      </c>
      <c r="C68" s="323" t="s">
        <v>42</v>
      </c>
      <c r="D68" s="323">
        <v>0.15</v>
      </c>
      <c r="E68" s="323"/>
    </row>
    <row r="69" s="309" customFormat="1" ht="18" customHeight="1" spans="1:5">
      <c r="A69" s="319" t="s">
        <v>18</v>
      </c>
      <c r="B69" s="320" t="s">
        <v>56</v>
      </c>
      <c r="C69" s="325" t="s">
        <v>21</v>
      </c>
      <c r="D69" s="323">
        <v>1</v>
      </c>
      <c r="E69" s="323"/>
    </row>
    <row r="70" s="309" customFormat="1" ht="18" customHeight="1" spans="1:10">
      <c r="A70" s="324"/>
      <c r="B70" s="320" t="s">
        <v>12</v>
      </c>
      <c r="C70" s="323" t="s">
        <v>13</v>
      </c>
      <c r="D70" s="323">
        <v>1341.15</v>
      </c>
      <c r="E70" s="323"/>
      <c r="F70" s="331"/>
      <c r="G70" s="331"/>
      <c r="H70" s="331"/>
      <c r="I70" s="331"/>
      <c r="J70" s="331"/>
    </row>
    <row r="71" s="309" customFormat="1" ht="18" customHeight="1" spans="1:5">
      <c r="A71" s="324"/>
      <c r="B71" s="320" t="s">
        <v>14</v>
      </c>
      <c r="C71" s="323" t="s">
        <v>13</v>
      </c>
      <c r="D71" s="323">
        <v>894.1</v>
      </c>
      <c r="E71" s="323"/>
    </row>
    <row r="72" s="309" customFormat="1" ht="18" customHeight="1" spans="1:5">
      <c r="A72" s="324"/>
      <c r="B72" s="320" t="s">
        <v>57</v>
      </c>
      <c r="C72" s="323" t="s">
        <v>13</v>
      </c>
      <c r="D72" s="323">
        <v>429.2</v>
      </c>
      <c r="E72" s="323"/>
    </row>
    <row r="73" s="309" customFormat="1" ht="18" customHeight="1" spans="1:5">
      <c r="A73" s="324"/>
      <c r="B73" s="320" t="s">
        <v>58</v>
      </c>
      <c r="C73" s="323" t="s">
        <v>13</v>
      </c>
      <c r="D73" s="323">
        <v>1569.18</v>
      </c>
      <c r="E73" s="323"/>
    </row>
    <row r="74" s="309" customFormat="1" ht="18" customHeight="1" spans="1:5">
      <c r="A74" s="324"/>
      <c r="B74" s="326" t="s">
        <v>59</v>
      </c>
      <c r="C74" s="323" t="s">
        <v>13</v>
      </c>
      <c r="D74" s="323">
        <v>9.02</v>
      </c>
      <c r="E74" s="323"/>
    </row>
    <row r="75" s="309" customFormat="1" ht="18" customHeight="1" spans="1:5">
      <c r="A75" s="324"/>
      <c r="B75" s="326" t="s">
        <v>60</v>
      </c>
      <c r="C75" s="323" t="s">
        <v>13</v>
      </c>
      <c r="D75" s="323">
        <v>36.1</v>
      </c>
      <c r="E75" s="323"/>
    </row>
    <row r="76" s="309" customFormat="1" ht="18" customHeight="1" spans="1:5">
      <c r="A76" s="324"/>
      <c r="B76" s="326" t="s">
        <v>61</v>
      </c>
      <c r="C76" s="323" t="s">
        <v>13</v>
      </c>
      <c r="D76" s="323">
        <v>86.78</v>
      </c>
      <c r="E76" s="323"/>
    </row>
    <row r="77" s="309" customFormat="1" ht="18" customHeight="1" spans="1:5">
      <c r="A77" s="324"/>
      <c r="B77" s="326" t="s">
        <v>62</v>
      </c>
      <c r="C77" s="323" t="s">
        <v>13</v>
      </c>
      <c r="D77" s="323">
        <v>28.8</v>
      </c>
      <c r="E77" s="323"/>
    </row>
    <row r="78" s="309" customFormat="1" ht="18" customHeight="1" spans="1:5">
      <c r="A78" s="324"/>
      <c r="B78" s="326" t="s">
        <v>63</v>
      </c>
      <c r="C78" s="323" t="s">
        <v>13</v>
      </c>
      <c r="D78" s="323">
        <v>1.35</v>
      </c>
      <c r="E78" s="323"/>
    </row>
    <row r="79" s="309" customFormat="1" ht="18" customHeight="1" spans="1:5">
      <c r="A79" s="324"/>
      <c r="B79" s="326" t="s">
        <v>64</v>
      </c>
      <c r="C79" s="323" t="s">
        <v>13</v>
      </c>
      <c r="D79" s="323">
        <v>2.92</v>
      </c>
      <c r="E79" s="323"/>
    </row>
    <row r="80" s="309" customFormat="1" ht="18" customHeight="1" spans="1:5">
      <c r="A80" s="324"/>
      <c r="B80" s="320" t="s">
        <v>23</v>
      </c>
      <c r="C80" s="325" t="s">
        <v>24</v>
      </c>
      <c r="D80" s="323">
        <v>575.53</v>
      </c>
      <c r="E80" s="323"/>
    </row>
    <row r="81" s="309" customFormat="1" ht="18" customHeight="1" spans="1:5">
      <c r="A81" s="324"/>
      <c r="B81" s="320" t="s">
        <v>65</v>
      </c>
      <c r="C81" s="325" t="s">
        <v>24</v>
      </c>
      <c r="D81" s="323">
        <v>288.4</v>
      </c>
      <c r="E81" s="323"/>
    </row>
    <row r="82" s="309" customFormat="1" ht="18" customHeight="1" spans="1:5">
      <c r="A82" s="324"/>
      <c r="B82" s="320" t="s">
        <v>66</v>
      </c>
      <c r="C82" s="325" t="s">
        <v>24</v>
      </c>
      <c r="D82" s="323">
        <v>226.56</v>
      </c>
      <c r="E82" s="323"/>
    </row>
    <row r="83" s="309" customFormat="1" ht="18" customHeight="1" spans="1:5">
      <c r="A83" s="324"/>
      <c r="B83" s="320" t="s">
        <v>67</v>
      </c>
      <c r="C83" s="325" t="s">
        <v>24</v>
      </c>
      <c r="D83" s="323">
        <v>648.24</v>
      </c>
      <c r="E83" s="323"/>
    </row>
    <row r="84" s="309" customFormat="1" ht="18" customHeight="1" spans="1:5">
      <c r="A84" s="324"/>
      <c r="B84" s="326" t="s">
        <v>68</v>
      </c>
      <c r="C84" s="325" t="s">
        <v>24</v>
      </c>
      <c r="D84" s="323">
        <v>85.36</v>
      </c>
      <c r="E84" s="323"/>
    </row>
    <row r="85" s="309" customFormat="1" ht="18" customHeight="1" spans="1:5">
      <c r="A85" s="324"/>
      <c r="B85" s="320" t="s">
        <v>69</v>
      </c>
      <c r="C85" s="323" t="s">
        <v>42</v>
      </c>
      <c r="D85" s="323">
        <v>9.88</v>
      </c>
      <c r="E85" s="323"/>
    </row>
    <row r="86" s="309" customFormat="1" ht="18" customHeight="1" spans="1:5">
      <c r="A86" s="319" t="s">
        <v>70</v>
      </c>
      <c r="B86" s="320" t="s">
        <v>71</v>
      </c>
      <c r="C86" s="325" t="s">
        <v>21</v>
      </c>
      <c r="D86" s="323">
        <v>2</v>
      </c>
      <c r="E86" s="323"/>
    </row>
    <row r="87" s="309" customFormat="1" ht="18" customHeight="1" spans="1:5">
      <c r="A87" s="324"/>
      <c r="B87" s="320" t="s">
        <v>12</v>
      </c>
      <c r="C87" s="323" t="s">
        <v>13</v>
      </c>
      <c r="D87" s="323">
        <v>0.77</v>
      </c>
      <c r="E87" s="323"/>
    </row>
    <row r="88" s="309" customFormat="1" ht="18" customHeight="1" spans="1:5">
      <c r="A88" s="324"/>
      <c r="B88" s="320" t="s">
        <v>26</v>
      </c>
      <c r="C88" s="323" t="s">
        <v>13</v>
      </c>
      <c r="D88" s="323">
        <v>0.22</v>
      </c>
      <c r="E88" s="323"/>
    </row>
    <row r="89" s="309" customFormat="1" ht="18" customHeight="1" spans="1:5">
      <c r="A89" s="324"/>
      <c r="B89" s="326" t="s">
        <v>72</v>
      </c>
      <c r="C89" s="323" t="s">
        <v>13</v>
      </c>
      <c r="D89" s="323">
        <v>0.43</v>
      </c>
      <c r="E89" s="323"/>
    </row>
    <row r="90" s="309" customFormat="1" ht="18" customHeight="1" spans="1:6">
      <c r="A90" s="324"/>
      <c r="B90" s="320" t="s">
        <v>73</v>
      </c>
      <c r="C90" s="325" t="s">
        <v>38</v>
      </c>
      <c r="D90" s="323">
        <v>2</v>
      </c>
      <c r="E90" s="323"/>
      <c r="F90" s="331"/>
    </row>
    <row r="91" s="310" customFormat="1" ht="18" customHeight="1" spans="1:5">
      <c r="A91" s="319" t="s">
        <v>74</v>
      </c>
      <c r="B91" s="320" t="s">
        <v>75</v>
      </c>
      <c r="C91" s="323" t="s">
        <v>11</v>
      </c>
      <c r="D91" s="323">
        <v>25</v>
      </c>
      <c r="E91" s="323"/>
    </row>
    <row r="92" s="309" customFormat="1" ht="18" customHeight="1" spans="1:8">
      <c r="A92" s="319" t="s">
        <v>9</v>
      </c>
      <c r="B92" s="320" t="s">
        <v>76</v>
      </c>
      <c r="C92" s="323" t="s">
        <v>11</v>
      </c>
      <c r="D92" s="323">
        <v>25</v>
      </c>
      <c r="E92" s="323"/>
      <c r="F92" s="331"/>
      <c r="G92" s="331"/>
      <c r="H92" s="331"/>
    </row>
    <row r="93" s="309" customFormat="1" ht="18" customHeight="1" spans="1:5">
      <c r="A93" s="324"/>
      <c r="B93" s="320" t="s">
        <v>12</v>
      </c>
      <c r="C93" s="323" t="s">
        <v>13</v>
      </c>
      <c r="D93" s="323">
        <v>6</v>
      </c>
      <c r="E93" s="323"/>
    </row>
    <row r="94" s="309" customFormat="1" ht="18" customHeight="1" spans="1:5">
      <c r="A94" s="324"/>
      <c r="B94" s="320" t="s">
        <v>14</v>
      </c>
      <c r="C94" s="323" t="s">
        <v>13</v>
      </c>
      <c r="D94" s="323">
        <v>8</v>
      </c>
      <c r="E94" s="323"/>
    </row>
    <row r="95" s="309" customFormat="1" ht="18" customHeight="1" spans="1:5">
      <c r="A95" s="324"/>
      <c r="B95" s="320" t="s">
        <v>26</v>
      </c>
      <c r="C95" s="323" t="s">
        <v>13</v>
      </c>
      <c r="D95" s="323">
        <v>5.1</v>
      </c>
      <c r="E95" s="323"/>
    </row>
    <row r="96" s="309" customFormat="1" ht="18" customHeight="1" spans="1:5">
      <c r="A96" s="324"/>
      <c r="B96" s="320" t="s">
        <v>17</v>
      </c>
      <c r="C96" s="323" t="s">
        <v>13</v>
      </c>
      <c r="D96" s="323">
        <v>8</v>
      </c>
      <c r="E96" s="323"/>
    </row>
    <row r="97" s="309" customFormat="1" ht="18" customHeight="1" spans="1:5">
      <c r="A97" s="324"/>
      <c r="B97" s="320" t="s">
        <v>77</v>
      </c>
      <c r="C97" s="323" t="s">
        <v>11</v>
      </c>
      <c r="D97" s="323">
        <v>25</v>
      </c>
      <c r="E97" s="323"/>
    </row>
    <row r="98" s="308" customFormat="1" ht="18" customHeight="1" spans="1:5">
      <c r="A98" s="324"/>
      <c r="B98" s="336" t="s">
        <v>78</v>
      </c>
      <c r="C98" s="323"/>
      <c r="D98" s="323"/>
      <c r="E98" s="323"/>
    </row>
    <row r="99" s="308" customFormat="1" ht="18" customHeight="1" spans="1:5">
      <c r="A99" s="324"/>
      <c r="B99" s="336" t="s">
        <v>79</v>
      </c>
      <c r="C99" s="323"/>
      <c r="D99" s="323"/>
      <c r="E99" s="323"/>
    </row>
    <row r="100" s="308" customFormat="1" ht="18" customHeight="1" spans="1:6">
      <c r="A100" s="337" t="s">
        <v>7</v>
      </c>
      <c r="B100" s="336" t="s">
        <v>52</v>
      </c>
      <c r="C100" s="338"/>
      <c r="D100" s="323"/>
      <c r="E100" s="323"/>
      <c r="F100" s="347"/>
    </row>
    <row r="101" s="308" customFormat="1" ht="18" customHeight="1" spans="1:6">
      <c r="A101" s="337" t="s">
        <v>9</v>
      </c>
      <c r="B101" s="320" t="s">
        <v>56</v>
      </c>
      <c r="C101" s="338"/>
      <c r="D101" s="323"/>
      <c r="E101" s="323"/>
      <c r="F101" s="347"/>
    </row>
    <row r="102" s="308" customFormat="1" ht="18" customHeight="1" spans="1:6">
      <c r="A102" s="337"/>
      <c r="B102" s="326" t="s">
        <v>80</v>
      </c>
      <c r="C102" s="339" t="s">
        <v>42</v>
      </c>
      <c r="D102" s="323">
        <v>0.31</v>
      </c>
      <c r="E102" s="323"/>
      <c r="F102" s="347"/>
    </row>
    <row r="103" s="308" customFormat="1" ht="18" customHeight="1" spans="1:6">
      <c r="A103" s="337"/>
      <c r="B103" s="326" t="s">
        <v>81</v>
      </c>
      <c r="C103" s="338" t="s">
        <v>82</v>
      </c>
      <c r="D103" s="323">
        <v>8</v>
      </c>
      <c r="E103" s="323"/>
      <c r="F103" s="347"/>
    </row>
    <row r="104" s="308" customFormat="1" ht="18" customHeight="1" spans="1:6">
      <c r="A104" s="337" t="s">
        <v>18</v>
      </c>
      <c r="B104" s="336" t="s">
        <v>71</v>
      </c>
      <c r="C104" s="338"/>
      <c r="D104" s="323"/>
      <c r="E104" s="323"/>
      <c r="F104" s="347"/>
    </row>
    <row r="105" s="308" customFormat="1" ht="18" customHeight="1" spans="1:6">
      <c r="A105" s="337"/>
      <c r="B105" s="326" t="s">
        <v>83</v>
      </c>
      <c r="C105" s="339" t="s">
        <v>42</v>
      </c>
      <c r="D105" s="323">
        <v>0.15</v>
      </c>
      <c r="E105" s="323"/>
      <c r="F105" s="347"/>
    </row>
    <row r="106" s="308" customFormat="1" ht="18" customHeight="1" spans="1:6">
      <c r="A106" s="340"/>
      <c r="B106" s="341" t="s">
        <v>84</v>
      </c>
      <c r="C106" s="342"/>
      <c r="D106" s="328"/>
      <c r="E106" s="323"/>
      <c r="F106" s="347"/>
    </row>
    <row r="107" s="308" customFormat="1" ht="18" customHeight="1" spans="1:6">
      <c r="A107" s="343" t="s">
        <v>7</v>
      </c>
      <c r="B107" s="320" t="s">
        <v>8</v>
      </c>
      <c r="C107" s="344"/>
      <c r="D107" s="323"/>
      <c r="E107" s="323"/>
      <c r="F107" s="347"/>
    </row>
    <row r="108" s="308" customFormat="1" ht="18" customHeight="1" spans="1:6">
      <c r="A108" s="337" t="s">
        <v>9</v>
      </c>
      <c r="B108" s="336" t="s">
        <v>10</v>
      </c>
      <c r="C108" s="338"/>
      <c r="D108" s="323"/>
      <c r="E108" s="323"/>
      <c r="F108" s="347"/>
    </row>
    <row r="109" s="308" customFormat="1" ht="18" customHeight="1" spans="1:6">
      <c r="A109" s="337"/>
      <c r="B109" s="326" t="s">
        <v>85</v>
      </c>
      <c r="C109" s="339" t="s">
        <v>11</v>
      </c>
      <c r="D109" s="323">
        <v>2347</v>
      </c>
      <c r="E109" s="323"/>
      <c r="F109" s="347"/>
    </row>
    <row r="110" s="308" customFormat="1" ht="18" customHeight="1" spans="1:6">
      <c r="A110" s="337"/>
      <c r="B110" s="326" t="s">
        <v>86</v>
      </c>
      <c r="C110" s="339" t="s">
        <v>11</v>
      </c>
      <c r="D110" s="323">
        <v>50</v>
      </c>
      <c r="E110" s="323"/>
      <c r="F110" s="347"/>
    </row>
    <row r="111" s="308" customFormat="1" ht="18" customHeight="1" spans="1:6">
      <c r="A111" s="337"/>
      <c r="B111" s="326" t="s">
        <v>87</v>
      </c>
      <c r="C111" s="339" t="s">
        <v>11</v>
      </c>
      <c r="D111" s="323">
        <v>8</v>
      </c>
      <c r="E111" s="323"/>
      <c r="F111" s="347"/>
    </row>
    <row r="112" s="308" customFormat="1" ht="18" customHeight="1" spans="1:5">
      <c r="A112" s="337" t="s">
        <v>18</v>
      </c>
      <c r="B112" s="336" t="s">
        <v>19</v>
      </c>
      <c r="C112" s="338"/>
      <c r="D112" s="323"/>
      <c r="E112" s="323"/>
    </row>
    <row r="113" s="308" customFormat="1" ht="18" customHeight="1" spans="1:5">
      <c r="A113" s="345">
        <v>1</v>
      </c>
      <c r="B113" s="336" t="s">
        <v>88</v>
      </c>
      <c r="C113" s="338" t="s">
        <v>21</v>
      </c>
      <c r="D113" s="323">
        <v>4</v>
      </c>
      <c r="E113" s="323"/>
    </row>
    <row r="114" s="308" customFormat="1" ht="18" customHeight="1" spans="1:5">
      <c r="A114" s="337"/>
      <c r="B114" s="326" t="s">
        <v>89</v>
      </c>
      <c r="C114" s="325" t="s">
        <v>38</v>
      </c>
      <c r="D114" s="323">
        <v>2</v>
      </c>
      <c r="E114" s="323"/>
    </row>
    <row r="115" s="308" customFormat="1" ht="18" customHeight="1" spans="1:5">
      <c r="A115" s="337"/>
      <c r="B115" s="326" t="s">
        <v>90</v>
      </c>
      <c r="C115" s="325" t="s">
        <v>38</v>
      </c>
      <c r="D115" s="323">
        <v>4</v>
      </c>
      <c r="E115" s="323"/>
    </row>
    <row r="116" s="308" customFormat="1" ht="18" customHeight="1" spans="1:5">
      <c r="A116" s="337"/>
      <c r="B116" s="326" t="s">
        <v>91</v>
      </c>
      <c r="C116" s="325" t="s">
        <v>38</v>
      </c>
      <c r="D116" s="323">
        <v>4</v>
      </c>
      <c r="E116" s="323"/>
    </row>
    <row r="117" s="308" customFormat="1" ht="18" customHeight="1" spans="1:5">
      <c r="A117" s="337"/>
      <c r="B117" s="326" t="s">
        <v>92</v>
      </c>
      <c r="C117" s="325" t="s">
        <v>38</v>
      </c>
      <c r="D117" s="323">
        <v>4</v>
      </c>
      <c r="E117" s="323"/>
    </row>
    <row r="118" s="308" customFormat="1" ht="18" customHeight="1" spans="1:5">
      <c r="A118" s="337"/>
      <c r="B118" s="320" t="s">
        <v>93</v>
      </c>
      <c r="C118" s="325" t="s">
        <v>38</v>
      </c>
      <c r="D118" s="323">
        <v>4</v>
      </c>
      <c r="E118" s="323"/>
    </row>
    <row r="119" s="308" customFormat="1" ht="18" customHeight="1" spans="1:5">
      <c r="A119" s="337"/>
      <c r="B119" s="326" t="s">
        <v>94</v>
      </c>
      <c r="C119" s="325" t="s">
        <v>38</v>
      </c>
      <c r="D119" s="323">
        <v>2</v>
      </c>
      <c r="E119" s="323"/>
    </row>
    <row r="120" s="308" customFormat="1" ht="18" customHeight="1" spans="1:5">
      <c r="A120" s="337" t="s">
        <v>51</v>
      </c>
      <c r="B120" s="336" t="s">
        <v>52</v>
      </c>
      <c r="C120" s="338"/>
      <c r="D120" s="323"/>
      <c r="E120" s="323"/>
    </row>
    <row r="121" s="308" customFormat="1" ht="18" customHeight="1" spans="1:5">
      <c r="A121" s="337"/>
      <c r="B121" s="326" t="s">
        <v>95</v>
      </c>
      <c r="C121" s="323" t="s">
        <v>11</v>
      </c>
      <c r="D121" s="323">
        <v>12</v>
      </c>
      <c r="E121" s="323"/>
    </row>
    <row r="122" s="308" customFormat="1" ht="18" customHeight="1" spans="1:5">
      <c r="A122" s="337"/>
      <c r="B122" s="336" t="s">
        <v>96</v>
      </c>
      <c r="C122" s="338"/>
      <c r="D122" s="323"/>
      <c r="E122" s="323"/>
    </row>
    <row r="123" s="308" customFormat="1" ht="18" customHeight="1" spans="1:5">
      <c r="A123" s="337" t="s">
        <v>74</v>
      </c>
      <c r="B123" s="336" t="s">
        <v>75</v>
      </c>
      <c r="C123" s="338"/>
      <c r="D123" s="323"/>
      <c r="E123" s="323"/>
    </row>
    <row r="124" s="308" customFormat="1" ht="18" customHeight="1" spans="1:5">
      <c r="A124" s="337"/>
      <c r="B124" s="326" t="s">
        <v>97</v>
      </c>
      <c r="C124" s="323" t="s">
        <v>11</v>
      </c>
      <c r="D124" s="323">
        <v>25</v>
      </c>
      <c r="E124" s="323"/>
    </row>
    <row r="125" s="308" customFormat="1" ht="18" customHeight="1" spans="1:5">
      <c r="A125" s="340"/>
      <c r="B125" s="341" t="s">
        <v>98</v>
      </c>
      <c r="C125" s="323"/>
      <c r="D125" s="323"/>
      <c r="E125" s="323"/>
    </row>
    <row r="126" s="308" customFormat="1" ht="18" customHeight="1" spans="1:5">
      <c r="A126" s="346" t="s">
        <v>7</v>
      </c>
      <c r="B126" s="320" t="s">
        <v>99</v>
      </c>
      <c r="C126" s="325"/>
      <c r="D126" s="323"/>
      <c r="E126" s="323"/>
    </row>
    <row r="127" s="308" customFormat="1" ht="18" customHeight="1" spans="1:5">
      <c r="A127" s="319"/>
      <c r="B127" s="320" t="s">
        <v>100</v>
      </c>
      <c r="C127" s="323" t="s">
        <v>101</v>
      </c>
      <c r="D127" s="323">
        <v>2.5</v>
      </c>
      <c r="E127" s="323"/>
    </row>
    <row r="128" s="308" customFormat="1" ht="18" customHeight="1" spans="1:5">
      <c r="A128" s="319" t="s">
        <v>51</v>
      </c>
      <c r="B128" s="320" t="s">
        <v>102</v>
      </c>
      <c r="C128" s="325"/>
      <c r="D128" s="323"/>
      <c r="E128" s="323"/>
    </row>
    <row r="129" s="308" customFormat="1" ht="18" customHeight="1" spans="1:5">
      <c r="A129" s="348"/>
      <c r="B129" s="349" t="s">
        <v>102</v>
      </c>
      <c r="C129" s="350" t="s">
        <v>101</v>
      </c>
      <c r="D129" s="350">
        <v>0.5</v>
      </c>
      <c r="E129" s="350"/>
    </row>
    <row r="130" s="308" customFormat="1" ht="18" customHeight="1" spans="1:5">
      <c r="A130" s="351"/>
      <c r="B130" s="352" t="s">
        <v>103</v>
      </c>
      <c r="C130" s="353" t="s">
        <v>104</v>
      </c>
      <c r="D130" s="354">
        <v>60000</v>
      </c>
      <c r="E130" s="356"/>
    </row>
    <row r="131" spans="4:5">
      <c r="D131" s="355"/>
      <c r="E131" s="357"/>
    </row>
    <row r="132" spans="4:5">
      <c r="D132" s="355"/>
      <c r="E132" s="357"/>
    </row>
    <row r="133" spans="4:5">
      <c r="D133" s="355"/>
      <c r="E133" s="357"/>
    </row>
    <row r="134" spans="4:5">
      <c r="D134" s="355"/>
      <c r="E134" s="357"/>
    </row>
    <row r="135" spans="4:5">
      <c r="D135" s="355"/>
      <c r="E135" s="357"/>
    </row>
    <row r="136" spans="4:5">
      <c r="D136" s="355"/>
      <c r="E136" s="357"/>
    </row>
    <row r="137" spans="4:5">
      <c r="D137" s="355"/>
      <c r="E137" s="357"/>
    </row>
    <row r="138" spans="4:5">
      <c r="D138" s="355"/>
      <c r="E138" s="357"/>
    </row>
    <row r="139" spans="4:5">
      <c r="D139" s="355"/>
      <c r="E139" s="357"/>
    </row>
    <row r="140" spans="4:5">
      <c r="D140" s="355"/>
      <c r="E140" s="357"/>
    </row>
    <row r="141" spans="4:5">
      <c r="D141" s="355"/>
      <c r="E141" s="357"/>
    </row>
    <row r="142" spans="4:5">
      <c r="D142" s="355"/>
      <c r="E142" s="357"/>
    </row>
    <row r="143" spans="4:5">
      <c r="D143" s="355"/>
      <c r="E143" s="357"/>
    </row>
    <row r="144" spans="4:5">
      <c r="D144" s="355"/>
      <c r="E144" s="357"/>
    </row>
    <row r="145" spans="4:5">
      <c r="D145" s="355"/>
      <c r="E145" s="357"/>
    </row>
    <row r="146" spans="4:5">
      <c r="D146" s="355"/>
      <c r="E146" s="357"/>
    </row>
    <row r="147" spans="4:5">
      <c r="D147" s="355"/>
      <c r="E147" s="357"/>
    </row>
    <row r="148" spans="4:5">
      <c r="D148" s="355"/>
      <c r="E148" s="357"/>
    </row>
    <row r="149" spans="4:5">
      <c r="D149" s="355"/>
      <c r="E149" s="357"/>
    </row>
    <row r="150" spans="4:5">
      <c r="D150" s="355"/>
      <c r="E150" s="357"/>
    </row>
    <row r="151" spans="4:5">
      <c r="D151" s="355"/>
      <c r="E151" s="357"/>
    </row>
    <row r="152" spans="4:5">
      <c r="D152" s="355"/>
      <c r="E152" s="357"/>
    </row>
    <row r="153" spans="4:5">
      <c r="D153" s="355"/>
      <c r="E153" s="357"/>
    </row>
    <row r="154" spans="4:5">
      <c r="D154" s="355"/>
      <c r="E154" s="357"/>
    </row>
    <row r="155" spans="4:5">
      <c r="D155" s="355"/>
      <c r="E155" s="357"/>
    </row>
    <row r="156" spans="4:5">
      <c r="D156" s="355"/>
      <c r="E156" s="357"/>
    </row>
    <row r="157" spans="4:5">
      <c r="D157" s="355"/>
      <c r="E157" s="357"/>
    </row>
    <row r="158" spans="4:5">
      <c r="D158" s="355"/>
      <c r="E158" s="357"/>
    </row>
    <row r="159" spans="4:5">
      <c r="D159" s="355"/>
      <c r="E159" s="357"/>
    </row>
    <row r="160" spans="4:5">
      <c r="D160" s="355"/>
      <c r="E160" s="357"/>
    </row>
    <row r="161" spans="4:5">
      <c r="D161" s="355"/>
      <c r="E161" s="357"/>
    </row>
    <row r="162" spans="4:5">
      <c r="D162" s="355"/>
      <c r="E162" s="357"/>
    </row>
    <row r="163" spans="4:5">
      <c r="D163" s="355"/>
      <c r="E163" s="357"/>
    </row>
    <row r="164" spans="4:5">
      <c r="D164" s="355"/>
      <c r="E164" s="357"/>
    </row>
    <row r="165" spans="4:5">
      <c r="D165" s="355"/>
      <c r="E165" s="357"/>
    </row>
    <row r="166" spans="4:5">
      <c r="D166" s="355"/>
      <c r="E166" s="357"/>
    </row>
    <row r="167" spans="4:5">
      <c r="D167" s="355"/>
      <c r="E167" s="357"/>
    </row>
    <row r="168" spans="4:5">
      <c r="D168" s="355"/>
      <c r="E168" s="357"/>
    </row>
    <row r="169" spans="4:5">
      <c r="D169" s="355"/>
      <c r="E169" s="357"/>
    </row>
    <row r="170" spans="4:5">
      <c r="D170" s="355"/>
      <c r="E170" s="357"/>
    </row>
    <row r="171" spans="4:5">
      <c r="D171" s="355"/>
      <c r="E171" s="357"/>
    </row>
    <row r="172" spans="4:5">
      <c r="D172" s="355"/>
      <c r="E172" s="357"/>
    </row>
    <row r="173" spans="4:5">
      <c r="D173" s="355"/>
      <c r="E173" s="357"/>
    </row>
    <row r="174" spans="4:5">
      <c r="D174" s="355"/>
      <c r="E174" s="357"/>
    </row>
    <row r="175" spans="4:5">
      <c r="D175" s="355"/>
      <c r="E175" s="357"/>
    </row>
    <row r="176" spans="4:5">
      <c r="D176" s="355"/>
      <c r="E176" s="357"/>
    </row>
    <row r="177" spans="4:5">
      <c r="D177" s="355"/>
      <c r="E177" s="357"/>
    </row>
    <row r="178" spans="4:5">
      <c r="D178" s="355"/>
      <c r="E178" s="357"/>
    </row>
    <row r="179" spans="4:5">
      <c r="D179" s="355"/>
      <c r="E179" s="357"/>
    </row>
    <row r="180" spans="4:5">
      <c r="D180" s="355"/>
      <c r="E180" s="357"/>
    </row>
    <row r="181" spans="4:5">
      <c r="D181" s="355"/>
      <c r="E181" s="357"/>
    </row>
    <row r="182" spans="4:5">
      <c r="D182" s="355"/>
      <c r="E182" s="357"/>
    </row>
    <row r="183" spans="4:5">
      <c r="D183" s="355"/>
      <c r="E183" s="357"/>
    </row>
    <row r="184" spans="4:5">
      <c r="D184" s="355"/>
      <c r="E184" s="357"/>
    </row>
    <row r="185" spans="4:5">
      <c r="D185" s="355"/>
      <c r="E185" s="357"/>
    </row>
    <row r="186" spans="4:5">
      <c r="D186" s="355"/>
      <c r="E186" s="357"/>
    </row>
    <row r="187" spans="4:5">
      <c r="D187" s="355"/>
      <c r="E187" s="357"/>
    </row>
    <row r="188" spans="4:5">
      <c r="D188" s="355"/>
      <c r="E188" s="357"/>
    </row>
    <row r="189" spans="4:5">
      <c r="D189" s="355"/>
      <c r="E189" s="357"/>
    </row>
    <row r="190" spans="4:5">
      <c r="D190" s="355"/>
      <c r="E190" s="357"/>
    </row>
    <row r="191" spans="4:5">
      <c r="D191" s="355"/>
      <c r="E191" s="357"/>
    </row>
    <row r="192" spans="4:5">
      <c r="D192" s="355"/>
      <c r="E192" s="357"/>
    </row>
    <row r="193" spans="4:5">
      <c r="D193" s="355"/>
      <c r="E193" s="357"/>
    </row>
    <row r="194" spans="4:5">
      <c r="D194" s="355"/>
      <c r="E194" s="357"/>
    </row>
    <row r="195" spans="4:5">
      <c r="D195" s="355"/>
      <c r="E195" s="357"/>
    </row>
    <row r="196" spans="4:5">
      <c r="D196" s="355"/>
      <c r="E196" s="357"/>
    </row>
    <row r="197" spans="4:5">
      <c r="D197" s="355"/>
      <c r="E197" s="357"/>
    </row>
    <row r="198" spans="4:5">
      <c r="D198" s="355"/>
      <c r="E198" s="357"/>
    </row>
    <row r="199" spans="4:5">
      <c r="D199" s="355"/>
      <c r="E199" s="357"/>
    </row>
    <row r="200" spans="4:5">
      <c r="D200" s="355"/>
      <c r="E200" s="357"/>
    </row>
    <row r="201" spans="4:5">
      <c r="D201" s="355"/>
      <c r="E201" s="357"/>
    </row>
    <row r="202" spans="4:5">
      <c r="D202" s="355"/>
      <c r="E202" s="357"/>
    </row>
    <row r="203" spans="4:5">
      <c r="D203" s="355"/>
      <c r="E203" s="357"/>
    </row>
    <row r="204" spans="4:5">
      <c r="D204" s="355"/>
      <c r="E204" s="357"/>
    </row>
    <row r="205" spans="4:5">
      <c r="D205" s="355"/>
      <c r="E205" s="357"/>
    </row>
    <row r="206" spans="4:5">
      <c r="D206" s="355"/>
      <c r="E206" s="357"/>
    </row>
    <row r="207" spans="4:5">
      <c r="D207" s="355"/>
      <c r="E207" s="357"/>
    </row>
    <row r="208" spans="4:5">
      <c r="D208" s="355"/>
      <c r="E208" s="357"/>
    </row>
    <row r="209" spans="4:5">
      <c r="D209" s="355"/>
      <c r="E209" s="357"/>
    </row>
    <row r="210" spans="4:5">
      <c r="D210" s="355"/>
      <c r="E210" s="357"/>
    </row>
    <row r="211" spans="4:5">
      <c r="D211" s="355"/>
      <c r="E211" s="357"/>
    </row>
    <row r="212" spans="4:5">
      <c r="D212" s="355"/>
      <c r="E212" s="357"/>
    </row>
    <row r="213" spans="4:5">
      <c r="D213" s="355"/>
      <c r="E213" s="357"/>
    </row>
    <row r="214" spans="4:5">
      <c r="D214" s="355"/>
      <c r="E214" s="357"/>
    </row>
    <row r="215" spans="4:5">
      <c r="D215" s="355"/>
      <c r="E215" s="357"/>
    </row>
    <row r="216" spans="4:5">
      <c r="D216" s="355"/>
      <c r="E216" s="357"/>
    </row>
    <row r="217" spans="4:5">
      <c r="D217" s="355"/>
      <c r="E217" s="357"/>
    </row>
    <row r="218" spans="4:5">
      <c r="D218" s="355"/>
      <c r="E218" s="357"/>
    </row>
    <row r="219" spans="4:5">
      <c r="D219" s="355"/>
      <c r="E219" s="357"/>
    </row>
    <row r="220" spans="4:5">
      <c r="D220" s="355"/>
      <c r="E220" s="357"/>
    </row>
    <row r="221" spans="4:5">
      <c r="D221" s="355"/>
      <c r="E221" s="357"/>
    </row>
    <row r="222" spans="4:5">
      <c r="D222" s="355"/>
      <c r="E222" s="357"/>
    </row>
    <row r="223" spans="4:5">
      <c r="D223" s="355"/>
      <c r="E223" s="357"/>
    </row>
    <row r="224" spans="4:5">
      <c r="D224" s="355"/>
      <c r="E224" s="357"/>
    </row>
    <row r="225" spans="2:8">
      <c r="B225" s="358"/>
      <c r="C225" s="355"/>
      <c r="D225" s="355"/>
      <c r="E225" s="357"/>
      <c r="F225" s="355"/>
      <c r="G225" s="355"/>
      <c r="H225" s="355"/>
    </row>
    <row r="226" spans="2:8">
      <c r="B226" s="358"/>
      <c r="C226" s="355"/>
      <c r="D226" s="355"/>
      <c r="E226" s="357"/>
      <c r="F226" s="355"/>
      <c r="G226" s="355"/>
      <c r="H226" s="355"/>
    </row>
    <row r="227" spans="2:8">
      <c r="B227" s="358"/>
      <c r="C227" s="355"/>
      <c r="D227" s="355"/>
      <c r="E227" s="357"/>
      <c r="F227" s="355"/>
      <c r="G227" s="355"/>
      <c r="H227" s="355"/>
    </row>
    <row r="228" spans="2:8">
      <c r="B228" s="358"/>
      <c r="C228" s="355"/>
      <c r="D228" s="355"/>
      <c r="E228" s="357"/>
      <c r="F228" s="355"/>
      <c r="G228" s="355"/>
      <c r="H228" s="355"/>
    </row>
    <row r="229" spans="2:8">
      <c r="B229" s="358"/>
      <c r="C229" s="355"/>
      <c r="D229" s="355"/>
      <c r="E229" s="357"/>
      <c r="F229" s="355"/>
      <c r="G229" s="355"/>
      <c r="H229" s="355"/>
    </row>
    <row r="230" spans="2:8">
      <c r="B230" s="358"/>
      <c r="C230" s="355"/>
      <c r="D230" s="355"/>
      <c r="E230" s="357"/>
      <c r="F230" s="355"/>
      <c r="G230" s="355"/>
      <c r="H230" s="355"/>
    </row>
    <row r="231" spans="2:8">
      <c r="B231" s="358"/>
      <c r="C231" s="355"/>
      <c r="D231" s="355"/>
      <c r="E231" s="357"/>
      <c r="F231" s="355"/>
      <c r="G231" s="355"/>
      <c r="H231" s="355"/>
    </row>
    <row r="232" spans="2:8">
      <c r="B232" s="358"/>
      <c r="C232" s="355"/>
      <c r="D232" s="355"/>
      <c r="E232" s="357"/>
      <c r="F232" s="355"/>
      <c r="G232" s="355"/>
      <c r="H232" s="355"/>
    </row>
    <row r="233" spans="2:8">
      <c r="B233" s="358"/>
      <c r="C233" s="355"/>
      <c r="D233" s="355"/>
      <c r="E233" s="357"/>
      <c r="F233" s="355"/>
      <c r="G233" s="355"/>
      <c r="H233" s="355"/>
    </row>
    <row r="234" spans="2:8">
      <c r="B234" s="358"/>
      <c r="C234" s="355"/>
      <c r="D234" s="355"/>
      <c r="E234" s="357"/>
      <c r="F234" s="355"/>
      <c r="G234" s="355"/>
      <c r="H234" s="355"/>
    </row>
    <row r="235" spans="2:8">
      <c r="B235" s="358"/>
      <c r="C235" s="355"/>
      <c r="D235" s="355"/>
      <c r="E235" s="357"/>
      <c r="F235" s="355"/>
      <c r="G235" s="355"/>
      <c r="H235" s="355"/>
    </row>
    <row r="236" spans="2:8">
      <c r="B236" s="358"/>
      <c r="C236" s="355"/>
      <c r="D236" s="355"/>
      <c r="E236" s="357"/>
      <c r="F236" s="355"/>
      <c r="G236" s="355"/>
      <c r="H236" s="355"/>
    </row>
    <row r="237" spans="2:8">
      <c r="B237" s="358"/>
      <c r="C237" s="355"/>
      <c r="D237" s="355"/>
      <c r="E237" s="357"/>
      <c r="F237" s="355"/>
      <c r="G237" s="355"/>
      <c r="H237" s="355"/>
    </row>
    <row r="238" spans="2:8">
      <c r="B238" s="358"/>
      <c r="C238" s="355"/>
      <c r="D238" s="355"/>
      <c r="E238" s="357"/>
      <c r="F238" s="355"/>
      <c r="G238" s="355"/>
      <c r="H238" s="355"/>
    </row>
    <row r="239" spans="2:8">
      <c r="B239" s="358"/>
      <c r="C239" s="355"/>
      <c r="D239" s="355"/>
      <c r="E239" s="357"/>
      <c r="F239" s="355"/>
      <c r="G239" s="355"/>
      <c r="H239" s="355"/>
    </row>
    <row r="240" spans="2:8">
      <c r="B240" s="358"/>
      <c r="C240" s="355"/>
      <c r="D240" s="355"/>
      <c r="E240" s="357"/>
      <c r="F240" s="355"/>
      <c r="G240" s="355"/>
      <c r="H240" s="355"/>
    </row>
    <row r="241" spans="2:8">
      <c r="B241" s="358"/>
      <c r="C241" s="355"/>
      <c r="D241" s="355"/>
      <c r="E241" s="357"/>
      <c r="F241" s="355"/>
      <c r="G241" s="355"/>
      <c r="H241" s="355"/>
    </row>
    <row r="242" spans="2:8">
      <c r="B242" s="358"/>
      <c r="C242" s="355"/>
      <c r="D242" s="355"/>
      <c r="E242" s="357"/>
      <c r="F242" s="355"/>
      <c r="G242" s="355"/>
      <c r="H242" s="355"/>
    </row>
    <row r="243" spans="2:8">
      <c r="B243" s="358"/>
      <c r="C243" s="355"/>
      <c r="D243" s="355"/>
      <c r="E243" s="357"/>
      <c r="F243" s="355"/>
      <c r="G243" s="355"/>
      <c r="H243" s="355"/>
    </row>
    <row r="244" spans="2:8">
      <c r="B244" s="358"/>
      <c r="C244" s="355"/>
      <c r="D244" s="355"/>
      <c r="E244" s="357"/>
      <c r="F244" s="355"/>
      <c r="G244" s="355"/>
      <c r="H244" s="355"/>
    </row>
    <row r="245" spans="2:8">
      <c r="B245" s="358"/>
      <c r="C245" s="355"/>
      <c r="D245" s="355"/>
      <c r="E245" s="357"/>
      <c r="F245" s="355"/>
      <c r="G245" s="355"/>
      <c r="H245" s="355"/>
    </row>
    <row r="246" spans="2:8">
      <c r="B246" s="358"/>
      <c r="C246" s="355"/>
      <c r="D246" s="355"/>
      <c r="E246" s="357"/>
      <c r="F246" s="355"/>
      <c r="G246" s="355"/>
      <c r="H246" s="355"/>
    </row>
    <row r="247" spans="2:8">
      <c r="B247" s="358"/>
      <c r="C247" s="355"/>
      <c r="D247" s="355"/>
      <c r="E247" s="357"/>
      <c r="F247" s="355"/>
      <c r="G247" s="355"/>
      <c r="H247" s="355"/>
    </row>
    <row r="248" spans="2:8">
      <c r="B248" s="358"/>
      <c r="C248" s="355"/>
      <c r="D248" s="355"/>
      <c r="E248" s="357"/>
      <c r="F248" s="355"/>
      <c r="G248" s="355"/>
      <c r="H248" s="355"/>
    </row>
    <row r="249" spans="2:8">
      <c r="B249" s="358"/>
      <c r="C249" s="355"/>
      <c r="D249" s="355"/>
      <c r="E249" s="357"/>
      <c r="F249" s="355"/>
      <c r="G249" s="355"/>
      <c r="H249" s="355"/>
    </row>
    <row r="250" spans="2:8">
      <c r="B250" s="358"/>
      <c r="C250" s="355"/>
      <c r="D250" s="355"/>
      <c r="E250" s="357"/>
      <c r="F250" s="355"/>
      <c r="G250" s="355"/>
      <c r="H250" s="355"/>
    </row>
    <row r="251" spans="2:8">
      <c r="B251" s="358"/>
      <c r="C251" s="355"/>
      <c r="D251" s="355"/>
      <c r="E251" s="357"/>
      <c r="F251" s="355"/>
      <c r="G251" s="355"/>
      <c r="H251" s="355"/>
    </row>
    <row r="252" spans="2:8">
      <c r="B252" s="358"/>
      <c r="C252" s="355"/>
      <c r="D252" s="355"/>
      <c r="E252" s="357"/>
      <c r="F252" s="355"/>
      <c r="G252" s="355"/>
      <c r="H252" s="355"/>
    </row>
    <row r="253" spans="2:8">
      <c r="B253" s="358"/>
      <c r="C253" s="355"/>
      <c r="D253" s="355"/>
      <c r="E253" s="357"/>
      <c r="F253" s="355"/>
      <c r="G253" s="355"/>
      <c r="H253" s="355"/>
    </row>
    <row r="254" spans="2:8">
      <c r="B254" s="358"/>
      <c r="C254" s="355"/>
      <c r="D254" s="355"/>
      <c r="E254" s="357"/>
      <c r="F254" s="355"/>
      <c r="G254" s="355"/>
      <c r="H254" s="355"/>
    </row>
    <row r="255" spans="2:8">
      <c r="B255" s="358"/>
      <c r="C255" s="355"/>
      <c r="D255" s="355"/>
      <c r="E255" s="357"/>
      <c r="F255" s="355"/>
      <c r="G255" s="355"/>
      <c r="H255" s="355"/>
    </row>
    <row r="256" spans="2:8">
      <c r="B256" s="358"/>
      <c r="C256" s="355"/>
      <c r="D256" s="355"/>
      <c r="E256" s="357"/>
      <c r="F256" s="355"/>
      <c r="G256" s="355"/>
      <c r="H256" s="355"/>
    </row>
    <row r="257" spans="2:8">
      <c r="B257" s="358"/>
      <c r="C257" s="355"/>
      <c r="D257" s="355"/>
      <c r="E257" s="357"/>
      <c r="F257" s="355"/>
      <c r="G257" s="355"/>
      <c r="H257" s="355"/>
    </row>
    <row r="258" spans="2:8">
      <c r="B258" s="358"/>
      <c r="C258" s="355"/>
      <c r="D258" s="355"/>
      <c r="E258" s="357"/>
      <c r="F258" s="355"/>
      <c r="G258" s="355"/>
      <c r="H258" s="355"/>
    </row>
    <row r="259" spans="2:8">
      <c r="B259" s="358"/>
      <c r="C259" s="355"/>
      <c r="D259" s="355"/>
      <c r="E259" s="357"/>
      <c r="F259" s="355"/>
      <c r="G259" s="355"/>
      <c r="H259" s="355"/>
    </row>
    <row r="260" spans="2:8">
      <c r="B260" s="358"/>
      <c r="C260" s="355"/>
      <c r="D260" s="355"/>
      <c r="E260" s="357"/>
      <c r="F260" s="355"/>
      <c r="G260" s="355"/>
      <c r="H260" s="355"/>
    </row>
    <row r="261" spans="2:8">
      <c r="B261" s="358"/>
      <c r="C261" s="355"/>
      <c r="D261" s="355"/>
      <c r="E261" s="357"/>
      <c r="F261" s="355"/>
      <c r="G261" s="355"/>
      <c r="H261" s="355"/>
    </row>
    <row r="262" spans="2:8">
      <c r="B262" s="358"/>
      <c r="C262" s="355"/>
      <c r="D262" s="355"/>
      <c r="E262" s="357"/>
      <c r="F262" s="355"/>
      <c r="G262" s="355"/>
      <c r="H262" s="355"/>
    </row>
    <row r="263" spans="2:8">
      <c r="B263" s="358"/>
      <c r="C263" s="355"/>
      <c r="D263" s="355"/>
      <c r="E263" s="357"/>
      <c r="F263" s="355"/>
      <c r="G263" s="355"/>
      <c r="H263" s="355"/>
    </row>
    <row r="264" spans="2:8">
      <c r="B264" s="358"/>
      <c r="C264" s="355"/>
      <c r="D264" s="355"/>
      <c r="E264" s="357"/>
      <c r="F264" s="355"/>
      <c r="G264" s="355"/>
      <c r="H264" s="355"/>
    </row>
    <row r="265" spans="2:8">
      <c r="B265" s="358"/>
      <c r="C265" s="355"/>
      <c r="D265" s="355"/>
      <c r="E265" s="357"/>
      <c r="F265" s="355"/>
      <c r="G265" s="355"/>
      <c r="H265" s="355"/>
    </row>
    <row r="266" spans="2:8">
      <c r="B266" s="358"/>
      <c r="C266" s="355"/>
      <c r="D266" s="355"/>
      <c r="E266" s="357"/>
      <c r="F266" s="355"/>
      <c r="G266" s="355"/>
      <c r="H266" s="355"/>
    </row>
    <row r="267" spans="2:8">
      <c r="B267" s="358"/>
      <c r="C267" s="355"/>
      <c r="D267" s="355"/>
      <c r="E267" s="357"/>
      <c r="F267" s="355"/>
      <c r="G267" s="355"/>
      <c r="H267" s="355"/>
    </row>
    <row r="268" spans="2:8">
      <c r="B268" s="358"/>
      <c r="C268" s="355"/>
      <c r="D268" s="355"/>
      <c r="E268" s="357"/>
      <c r="F268" s="355"/>
      <c r="G268" s="355"/>
      <c r="H268" s="355"/>
    </row>
    <row r="269" spans="2:8">
      <c r="B269" s="358"/>
      <c r="C269" s="355"/>
      <c r="D269" s="355"/>
      <c r="E269" s="357"/>
      <c r="F269" s="355"/>
      <c r="G269" s="355"/>
      <c r="H269" s="355"/>
    </row>
    <row r="270" spans="2:8">
      <c r="B270" s="358"/>
      <c r="C270" s="355"/>
      <c r="D270" s="355"/>
      <c r="E270" s="357"/>
      <c r="F270" s="355"/>
      <c r="G270" s="355"/>
      <c r="H270" s="355"/>
    </row>
    <row r="271" spans="2:8">
      <c r="B271" s="358"/>
      <c r="C271" s="355"/>
      <c r="D271" s="355"/>
      <c r="E271" s="357"/>
      <c r="F271" s="355"/>
      <c r="G271" s="355"/>
      <c r="H271" s="355"/>
    </row>
    <row r="272" spans="2:8">
      <c r="B272" s="358"/>
      <c r="C272" s="355"/>
      <c r="D272" s="355"/>
      <c r="E272" s="357"/>
      <c r="F272" s="355"/>
      <c r="G272" s="355"/>
      <c r="H272" s="355"/>
    </row>
    <row r="273" spans="2:8">
      <c r="B273" s="358"/>
      <c r="C273" s="355"/>
      <c r="D273" s="355"/>
      <c r="E273" s="357"/>
      <c r="F273" s="355"/>
      <c r="G273" s="355"/>
      <c r="H273" s="355"/>
    </row>
    <row r="274" spans="2:8">
      <c r="B274" s="358"/>
      <c r="C274" s="355"/>
      <c r="D274" s="355"/>
      <c r="E274" s="357"/>
      <c r="F274" s="355"/>
      <c r="G274" s="355"/>
      <c r="H274" s="355"/>
    </row>
    <row r="275" spans="2:8">
      <c r="B275" s="358"/>
      <c r="C275" s="355"/>
      <c r="D275" s="355"/>
      <c r="E275" s="357"/>
      <c r="F275" s="355"/>
      <c r="G275" s="355"/>
      <c r="H275" s="355"/>
    </row>
    <row r="276" spans="2:8">
      <c r="B276" s="358"/>
      <c r="C276" s="355"/>
      <c r="D276" s="355"/>
      <c r="E276" s="357"/>
      <c r="F276" s="355"/>
      <c r="G276" s="355"/>
      <c r="H276" s="355"/>
    </row>
    <row r="277" spans="2:8">
      <c r="B277" s="358"/>
      <c r="C277" s="355"/>
      <c r="D277" s="355"/>
      <c r="E277" s="357"/>
      <c r="F277" s="355"/>
      <c r="G277" s="355"/>
      <c r="H277" s="355"/>
    </row>
    <row r="278" spans="2:8">
      <c r="B278" s="358"/>
      <c r="C278" s="355"/>
      <c r="D278" s="355"/>
      <c r="E278" s="357"/>
      <c r="F278" s="355"/>
      <c r="G278" s="355"/>
      <c r="H278" s="355"/>
    </row>
    <row r="279" spans="2:8">
      <c r="B279" s="358"/>
      <c r="C279" s="355"/>
      <c r="D279" s="355"/>
      <c r="E279" s="357"/>
      <c r="F279" s="355"/>
      <c r="G279" s="355"/>
      <c r="H279" s="355"/>
    </row>
    <row r="280" spans="2:8">
      <c r="B280" s="358"/>
      <c r="C280" s="355"/>
      <c r="D280" s="355"/>
      <c r="E280" s="357"/>
      <c r="F280" s="355"/>
      <c r="G280" s="355"/>
      <c r="H280" s="355"/>
    </row>
    <row r="281" spans="2:8">
      <c r="B281" s="358"/>
      <c r="C281" s="355"/>
      <c r="D281" s="355"/>
      <c r="E281" s="357"/>
      <c r="F281" s="355"/>
      <c r="G281" s="355"/>
      <c r="H281" s="355"/>
    </row>
    <row r="282" spans="2:8">
      <c r="B282" s="358"/>
      <c r="C282" s="355"/>
      <c r="D282" s="355"/>
      <c r="E282" s="357"/>
      <c r="F282" s="355"/>
      <c r="G282" s="355"/>
      <c r="H282" s="355"/>
    </row>
    <row r="283" spans="2:8">
      <c r="B283" s="358"/>
      <c r="C283" s="355"/>
      <c r="D283" s="355"/>
      <c r="E283" s="357"/>
      <c r="F283" s="355"/>
      <c r="G283" s="355"/>
      <c r="H283" s="355"/>
    </row>
    <row r="284" spans="2:8">
      <c r="B284" s="358"/>
      <c r="C284" s="355"/>
      <c r="D284" s="355"/>
      <c r="E284" s="357"/>
      <c r="F284" s="355"/>
      <c r="G284" s="355"/>
      <c r="H284" s="355"/>
    </row>
    <row r="285" spans="2:8">
      <c r="B285" s="358"/>
      <c r="C285" s="355"/>
      <c r="D285" s="355"/>
      <c r="E285" s="357"/>
      <c r="F285" s="355"/>
      <c r="G285" s="355"/>
      <c r="H285" s="355"/>
    </row>
    <row r="286" spans="2:8">
      <c r="B286" s="358"/>
      <c r="C286" s="355"/>
      <c r="D286" s="355"/>
      <c r="E286" s="357"/>
      <c r="F286" s="355"/>
      <c r="G286" s="355"/>
      <c r="H286" s="355"/>
    </row>
    <row r="287" spans="2:8">
      <c r="B287" s="358"/>
      <c r="C287" s="355"/>
      <c r="D287" s="355"/>
      <c r="E287" s="357"/>
      <c r="F287" s="355"/>
      <c r="G287" s="355"/>
      <c r="H287" s="355"/>
    </row>
    <row r="288" spans="2:8">
      <c r="B288" s="358"/>
      <c r="C288" s="355"/>
      <c r="D288" s="355"/>
      <c r="E288" s="357"/>
      <c r="F288" s="355"/>
      <c r="G288" s="355"/>
      <c r="H288" s="355"/>
    </row>
    <row r="289" spans="2:8">
      <c r="B289" s="358"/>
      <c r="C289" s="355"/>
      <c r="D289" s="355"/>
      <c r="E289" s="357"/>
      <c r="F289" s="355"/>
      <c r="G289" s="355"/>
      <c r="H289" s="355"/>
    </row>
    <row r="290" spans="2:8">
      <c r="B290" s="358"/>
      <c r="C290" s="355"/>
      <c r="D290" s="355"/>
      <c r="E290" s="357"/>
      <c r="F290" s="355"/>
      <c r="G290" s="355"/>
      <c r="H290" s="355"/>
    </row>
    <row r="291" spans="2:8">
      <c r="B291" s="358"/>
      <c r="C291" s="355"/>
      <c r="D291" s="355"/>
      <c r="E291" s="357"/>
      <c r="F291" s="355"/>
      <c r="G291" s="355"/>
      <c r="H291" s="355"/>
    </row>
    <row r="292" spans="2:8">
      <c r="B292" s="358"/>
      <c r="C292" s="355"/>
      <c r="D292" s="355"/>
      <c r="E292" s="357"/>
      <c r="F292" s="355"/>
      <c r="G292" s="355"/>
      <c r="H292" s="355"/>
    </row>
    <row r="293" spans="2:8">
      <c r="B293" s="358"/>
      <c r="C293" s="355"/>
      <c r="D293" s="355"/>
      <c r="E293" s="357"/>
      <c r="F293" s="355"/>
      <c r="G293" s="355"/>
      <c r="H293" s="355"/>
    </row>
    <row r="294" spans="2:8">
      <c r="B294" s="358"/>
      <c r="C294" s="355"/>
      <c r="D294" s="355"/>
      <c r="E294" s="357"/>
      <c r="F294" s="355"/>
      <c r="G294" s="355"/>
      <c r="H294" s="355"/>
    </row>
    <row r="295" spans="2:8">
      <c r="B295" s="358"/>
      <c r="C295" s="355"/>
      <c r="D295" s="355"/>
      <c r="E295" s="357"/>
      <c r="F295" s="355"/>
      <c r="G295" s="355"/>
      <c r="H295" s="355"/>
    </row>
    <row r="296" spans="2:8">
      <c r="B296" s="358"/>
      <c r="C296" s="355"/>
      <c r="D296" s="355"/>
      <c r="E296" s="357"/>
      <c r="F296" s="355"/>
      <c r="G296" s="355"/>
      <c r="H296" s="355"/>
    </row>
    <row r="297" spans="2:8">
      <c r="B297" s="358"/>
      <c r="C297" s="355"/>
      <c r="D297" s="355"/>
      <c r="E297" s="357"/>
      <c r="F297" s="355"/>
      <c r="G297" s="355"/>
      <c r="H297" s="355"/>
    </row>
    <row r="298" spans="2:8">
      <c r="B298" s="358"/>
      <c r="C298" s="355"/>
      <c r="D298" s="355"/>
      <c r="E298" s="357"/>
      <c r="F298" s="355"/>
      <c r="G298" s="355"/>
      <c r="H298" s="355"/>
    </row>
    <row r="299" spans="2:8">
      <c r="B299" s="358"/>
      <c r="C299" s="355"/>
      <c r="D299" s="355"/>
      <c r="E299" s="357"/>
      <c r="F299" s="355"/>
      <c r="G299" s="355"/>
      <c r="H299" s="355"/>
    </row>
    <row r="300" spans="2:8">
      <c r="B300" s="358"/>
      <c r="C300" s="355"/>
      <c r="D300" s="355"/>
      <c r="E300" s="357"/>
      <c r="F300" s="355"/>
      <c r="G300" s="355"/>
      <c r="H300" s="355"/>
    </row>
    <row r="301" spans="2:8">
      <c r="B301" s="358"/>
      <c r="C301" s="355"/>
      <c r="D301" s="355"/>
      <c r="E301" s="357"/>
      <c r="F301" s="355"/>
      <c r="G301" s="355"/>
      <c r="H301" s="355"/>
    </row>
    <row r="302" spans="2:8">
      <c r="B302" s="358"/>
      <c r="C302" s="355"/>
      <c r="D302" s="355"/>
      <c r="E302" s="357"/>
      <c r="F302" s="355"/>
      <c r="G302" s="355"/>
      <c r="H302" s="355"/>
    </row>
    <row r="303" spans="2:8">
      <c r="B303" s="358"/>
      <c r="C303" s="355"/>
      <c r="D303" s="355"/>
      <c r="E303" s="357"/>
      <c r="F303" s="355"/>
      <c r="G303" s="355"/>
      <c r="H303" s="355"/>
    </row>
    <row r="304" spans="2:8">
      <c r="B304" s="358"/>
      <c r="C304" s="355"/>
      <c r="D304" s="355"/>
      <c r="E304" s="357"/>
      <c r="F304" s="355"/>
      <c r="G304" s="355"/>
      <c r="H304" s="355"/>
    </row>
    <row r="305" spans="2:8">
      <c r="B305" s="358"/>
      <c r="C305" s="355"/>
      <c r="D305" s="355"/>
      <c r="E305" s="357"/>
      <c r="F305" s="355"/>
      <c r="G305" s="355"/>
      <c r="H305" s="355"/>
    </row>
    <row r="306" spans="2:8">
      <c r="B306" s="358"/>
      <c r="C306" s="355"/>
      <c r="D306" s="355"/>
      <c r="E306" s="357"/>
      <c r="F306" s="355"/>
      <c r="G306" s="355"/>
      <c r="H306" s="355"/>
    </row>
    <row r="307" spans="2:8">
      <c r="B307" s="358"/>
      <c r="C307" s="355"/>
      <c r="D307" s="355"/>
      <c r="E307" s="357"/>
      <c r="F307" s="355"/>
      <c r="G307" s="355"/>
      <c r="H307" s="355"/>
    </row>
    <row r="308" spans="2:8">
      <c r="B308" s="358"/>
      <c r="C308" s="355"/>
      <c r="D308" s="355"/>
      <c r="E308" s="357"/>
      <c r="F308" s="355"/>
      <c r="G308" s="355"/>
      <c r="H308" s="355"/>
    </row>
    <row r="309" spans="2:8">
      <c r="B309" s="358"/>
      <c r="C309" s="355"/>
      <c r="D309" s="355"/>
      <c r="E309" s="357"/>
      <c r="F309" s="355"/>
      <c r="G309" s="355"/>
      <c r="H309" s="355"/>
    </row>
    <row r="310" spans="2:8">
      <c r="B310" s="358"/>
      <c r="C310" s="355"/>
      <c r="D310" s="355"/>
      <c r="E310" s="357"/>
      <c r="F310" s="355"/>
      <c r="G310" s="355"/>
      <c r="H310" s="355"/>
    </row>
    <row r="311" spans="2:8">
      <c r="B311" s="358"/>
      <c r="C311" s="355"/>
      <c r="D311" s="355"/>
      <c r="E311" s="357"/>
      <c r="F311" s="355"/>
      <c r="G311" s="355"/>
      <c r="H311" s="355"/>
    </row>
    <row r="312" spans="2:8">
      <c r="B312" s="358"/>
      <c r="C312" s="355"/>
      <c r="D312" s="355"/>
      <c r="E312" s="357"/>
      <c r="F312" s="355"/>
      <c r="G312" s="355"/>
      <c r="H312" s="355"/>
    </row>
    <row r="313" spans="2:8">
      <c r="B313" s="358"/>
      <c r="C313" s="355"/>
      <c r="D313" s="355"/>
      <c r="E313" s="357"/>
      <c r="F313" s="355"/>
      <c r="G313" s="355"/>
      <c r="H313" s="355"/>
    </row>
    <row r="314" spans="2:8">
      <c r="B314" s="358"/>
      <c r="C314" s="355"/>
      <c r="D314" s="355"/>
      <c r="E314" s="357"/>
      <c r="F314" s="355"/>
      <c r="G314" s="355"/>
      <c r="H314" s="355"/>
    </row>
    <row r="315" spans="2:8">
      <c r="B315" s="358"/>
      <c r="C315" s="355"/>
      <c r="D315" s="355"/>
      <c r="E315" s="357"/>
      <c r="F315" s="355"/>
      <c r="G315" s="355"/>
      <c r="H315" s="355"/>
    </row>
    <row r="316" spans="2:8">
      <c r="B316" s="358"/>
      <c r="C316" s="355"/>
      <c r="D316" s="355"/>
      <c r="E316" s="357"/>
      <c r="F316" s="355"/>
      <c r="G316" s="355"/>
      <c r="H316" s="355"/>
    </row>
    <row r="317" spans="2:8">
      <c r="B317" s="358"/>
      <c r="C317" s="355"/>
      <c r="D317" s="355"/>
      <c r="E317" s="357"/>
      <c r="F317" s="355"/>
      <c r="G317" s="355"/>
      <c r="H317" s="355"/>
    </row>
    <row r="318" spans="2:8">
      <c r="B318" s="358"/>
      <c r="C318" s="355"/>
      <c r="D318" s="355"/>
      <c r="E318" s="357"/>
      <c r="F318" s="355"/>
      <c r="G318" s="355"/>
      <c r="H318" s="355"/>
    </row>
    <row r="319" spans="2:8">
      <c r="B319" s="358"/>
      <c r="C319" s="355"/>
      <c r="D319" s="355"/>
      <c r="E319" s="357"/>
      <c r="F319" s="355"/>
      <c r="G319" s="355"/>
      <c r="H319" s="355"/>
    </row>
    <row r="320" spans="2:8">
      <c r="B320" s="358"/>
      <c r="C320" s="355"/>
      <c r="D320" s="355"/>
      <c r="E320" s="357"/>
      <c r="F320" s="355"/>
      <c r="G320" s="355"/>
      <c r="H320" s="355"/>
    </row>
    <row r="321" spans="2:8">
      <c r="B321" s="358"/>
      <c r="C321" s="355"/>
      <c r="D321" s="355"/>
      <c r="E321" s="357"/>
      <c r="F321" s="355"/>
      <c r="G321" s="355"/>
      <c r="H321" s="355"/>
    </row>
    <row r="322" spans="2:8">
      <c r="B322" s="358"/>
      <c r="C322" s="355"/>
      <c r="D322" s="355"/>
      <c r="E322" s="357"/>
      <c r="F322" s="355"/>
      <c r="G322" s="355"/>
      <c r="H322" s="355"/>
    </row>
    <row r="323" spans="2:8">
      <c r="B323" s="358"/>
      <c r="C323" s="355"/>
      <c r="D323" s="355"/>
      <c r="E323" s="357"/>
      <c r="F323" s="355"/>
      <c r="G323" s="355"/>
      <c r="H323" s="355"/>
    </row>
    <row r="324" spans="2:8">
      <c r="B324" s="358"/>
      <c r="C324" s="355"/>
      <c r="D324" s="355"/>
      <c r="E324" s="357"/>
      <c r="F324" s="355"/>
      <c r="G324" s="355"/>
      <c r="H324" s="355"/>
    </row>
    <row r="325" spans="2:8">
      <c r="B325" s="358"/>
      <c r="C325" s="355"/>
      <c r="D325" s="355"/>
      <c r="E325" s="357"/>
      <c r="F325" s="355"/>
      <c r="G325" s="355"/>
      <c r="H325" s="355"/>
    </row>
    <row r="326" spans="2:8">
      <c r="B326" s="358"/>
      <c r="C326" s="355"/>
      <c r="D326" s="355"/>
      <c r="E326" s="357"/>
      <c r="F326" s="355"/>
      <c r="G326" s="355"/>
      <c r="H326" s="355"/>
    </row>
    <row r="327" spans="2:8">
      <c r="B327" s="358"/>
      <c r="C327" s="355"/>
      <c r="D327" s="355"/>
      <c r="E327" s="357"/>
      <c r="F327" s="355"/>
      <c r="G327" s="355"/>
      <c r="H327" s="355"/>
    </row>
    <row r="328" spans="2:8">
      <c r="B328" s="358"/>
      <c r="C328" s="355"/>
      <c r="D328" s="355"/>
      <c r="E328" s="357"/>
      <c r="F328" s="355"/>
      <c r="G328" s="355"/>
      <c r="H328" s="355"/>
    </row>
    <row r="329" spans="2:8">
      <c r="B329" s="358"/>
      <c r="C329" s="355"/>
      <c r="D329" s="355"/>
      <c r="E329" s="357"/>
      <c r="F329" s="355"/>
      <c r="G329" s="355"/>
      <c r="H329" s="355"/>
    </row>
    <row r="330" spans="2:8">
      <c r="B330" s="358"/>
      <c r="C330" s="355"/>
      <c r="D330" s="355"/>
      <c r="E330" s="357"/>
      <c r="F330" s="355"/>
      <c r="G330" s="355"/>
      <c r="H330" s="355"/>
    </row>
    <row r="331" spans="2:8">
      <c r="B331" s="358"/>
      <c r="C331" s="355"/>
      <c r="D331" s="355"/>
      <c r="E331" s="357"/>
      <c r="F331" s="355"/>
      <c r="G331" s="355"/>
      <c r="H331" s="355"/>
    </row>
    <row r="332" spans="2:8">
      <c r="B332" s="358"/>
      <c r="C332" s="355"/>
      <c r="D332" s="355"/>
      <c r="E332" s="357"/>
      <c r="F332" s="355"/>
      <c r="G332" s="355"/>
      <c r="H332" s="355"/>
    </row>
    <row r="333" spans="2:8">
      <c r="B333" s="358"/>
      <c r="C333" s="355"/>
      <c r="D333" s="355"/>
      <c r="E333" s="357"/>
      <c r="F333" s="355"/>
      <c r="G333" s="355"/>
      <c r="H333" s="355"/>
    </row>
    <row r="334" spans="2:8">
      <c r="B334" s="358"/>
      <c r="C334" s="355"/>
      <c r="D334" s="355"/>
      <c r="E334" s="357"/>
      <c r="F334" s="355"/>
      <c r="G334" s="355"/>
      <c r="H334" s="355"/>
    </row>
    <row r="335" spans="2:8">
      <c r="B335" s="358"/>
      <c r="C335" s="355"/>
      <c r="D335" s="355"/>
      <c r="E335" s="357"/>
      <c r="F335" s="355"/>
      <c r="G335" s="355"/>
      <c r="H335" s="355"/>
    </row>
    <row r="336" spans="2:8">
      <c r="B336" s="358"/>
      <c r="C336" s="355"/>
      <c r="D336" s="355"/>
      <c r="E336" s="357"/>
      <c r="F336" s="355"/>
      <c r="G336" s="355"/>
      <c r="H336" s="355"/>
    </row>
    <row r="337" spans="2:8">
      <c r="B337" s="358"/>
      <c r="C337" s="355"/>
      <c r="D337" s="355"/>
      <c r="E337" s="357"/>
      <c r="F337" s="355"/>
      <c r="G337" s="355"/>
      <c r="H337" s="355"/>
    </row>
    <row r="338" spans="2:8">
      <c r="B338" s="358"/>
      <c r="C338" s="355"/>
      <c r="D338" s="355"/>
      <c r="E338" s="357"/>
      <c r="F338" s="355"/>
      <c r="G338" s="355"/>
      <c r="H338" s="355"/>
    </row>
    <row r="339" spans="2:8">
      <c r="B339" s="358"/>
      <c r="C339" s="355"/>
      <c r="D339" s="355"/>
      <c r="E339" s="357"/>
      <c r="F339" s="355"/>
      <c r="G339" s="355"/>
      <c r="H339" s="355"/>
    </row>
    <row r="340" spans="2:8">
      <c r="B340" s="358"/>
      <c r="C340" s="355"/>
      <c r="D340" s="355"/>
      <c r="E340" s="357"/>
      <c r="F340" s="355"/>
      <c r="G340" s="355"/>
      <c r="H340" s="355"/>
    </row>
    <row r="341" spans="2:8">
      <c r="B341" s="358"/>
      <c r="C341" s="355"/>
      <c r="D341" s="355"/>
      <c r="E341" s="357"/>
      <c r="F341" s="355"/>
      <c r="G341" s="355"/>
      <c r="H341" s="355"/>
    </row>
    <row r="342" spans="2:8">
      <c r="B342" s="358"/>
      <c r="C342" s="355"/>
      <c r="D342" s="355"/>
      <c r="E342" s="357"/>
      <c r="F342" s="355"/>
      <c r="G342" s="355"/>
      <c r="H342" s="355"/>
    </row>
    <row r="343" spans="2:8">
      <c r="B343" s="358"/>
      <c r="C343" s="355"/>
      <c r="D343" s="355"/>
      <c r="E343" s="357"/>
      <c r="F343" s="355"/>
      <c r="G343" s="355"/>
      <c r="H343" s="355"/>
    </row>
    <row r="344" spans="2:8">
      <c r="B344" s="358"/>
      <c r="C344" s="355"/>
      <c r="D344" s="355"/>
      <c r="E344" s="357"/>
      <c r="F344" s="355"/>
      <c r="G344" s="355"/>
      <c r="H344" s="355"/>
    </row>
    <row r="345" spans="2:8">
      <c r="B345" s="358"/>
      <c r="C345" s="355"/>
      <c r="D345" s="355"/>
      <c r="E345" s="357"/>
      <c r="F345" s="355"/>
      <c r="G345" s="355"/>
      <c r="H345" s="355"/>
    </row>
    <row r="346" spans="2:8">
      <c r="B346" s="358"/>
      <c r="C346" s="355"/>
      <c r="D346" s="355"/>
      <c r="E346" s="357"/>
      <c r="F346" s="355"/>
      <c r="G346" s="355"/>
      <c r="H346" s="355"/>
    </row>
    <row r="347" spans="2:8">
      <c r="B347" s="358"/>
      <c r="C347" s="355"/>
      <c r="D347" s="355"/>
      <c r="E347" s="357"/>
      <c r="F347" s="355"/>
      <c r="G347" s="355"/>
      <c r="H347" s="355"/>
    </row>
    <row r="348" spans="2:8">
      <c r="B348" s="358"/>
      <c r="C348" s="355"/>
      <c r="D348" s="355"/>
      <c r="E348" s="357"/>
      <c r="F348" s="355"/>
      <c r="G348" s="355"/>
      <c r="H348" s="355"/>
    </row>
    <row r="349" spans="2:8">
      <c r="B349" s="358"/>
      <c r="C349" s="355"/>
      <c r="D349" s="355"/>
      <c r="E349" s="357"/>
      <c r="F349" s="355"/>
      <c r="G349" s="355"/>
      <c r="H349" s="355"/>
    </row>
    <row r="350" spans="2:8">
      <c r="B350" s="358"/>
      <c r="C350" s="355"/>
      <c r="D350" s="355"/>
      <c r="E350" s="357"/>
      <c r="F350" s="355"/>
      <c r="G350" s="355"/>
      <c r="H350" s="355"/>
    </row>
    <row r="351" spans="2:8">
      <c r="B351" s="358"/>
      <c r="C351" s="355"/>
      <c r="D351" s="355"/>
      <c r="E351" s="357"/>
      <c r="F351" s="355"/>
      <c r="G351" s="355"/>
      <c r="H351" s="355"/>
    </row>
    <row r="352" spans="2:8">
      <c r="B352" s="358"/>
      <c r="C352" s="355"/>
      <c r="D352" s="355"/>
      <c r="E352" s="357"/>
      <c r="F352" s="355"/>
      <c r="G352" s="355"/>
      <c r="H352" s="355"/>
    </row>
    <row r="353" spans="2:8">
      <c r="B353" s="358"/>
      <c r="C353" s="355"/>
      <c r="D353" s="355"/>
      <c r="E353" s="357"/>
      <c r="F353" s="355"/>
      <c r="G353" s="355"/>
      <c r="H353" s="355"/>
    </row>
    <row r="354" spans="2:8">
      <c r="B354" s="358"/>
      <c r="C354" s="355"/>
      <c r="D354" s="355"/>
      <c r="E354" s="357"/>
      <c r="F354" s="355"/>
      <c r="G354" s="355"/>
      <c r="H354" s="355"/>
    </row>
    <row r="355" spans="2:8">
      <c r="B355" s="358"/>
      <c r="C355" s="355"/>
      <c r="D355" s="355"/>
      <c r="E355" s="357"/>
      <c r="F355" s="355"/>
      <c r="G355" s="355"/>
      <c r="H355" s="355"/>
    </row>
    <row r="356" spans="2:8">
      <c r="B356" s="358"/>
      <c r="C356" s="355"/>
      <c r="D356" s="355"/>
      <c r="E356" s="357"/>
      <c r="F356" s="355"/>
      <c r="G356" s="355"/>
      <c r="H356" s="355"/>
    </row>
    <row r="357" spans="2:8">
      <c r="B357" s="358"/>
      <c r="C357" s="355"/>
      <c r="D357" s="355"/>
      <c r="E357" s="357"/>
      <c r="F357" s="355"/>
      <c r="G357" s="355"/>
      <c r="H357" s="355"/>
    </row>
    <row r="358" spans="2:8">
      <c r="B358" s="358"/>
      <c r="C358" s="355"/>
      <c r="D358" s="355"/>
      <c r="E358" s="357"/>
      <c r="F358" s="355"/>
      <c r="G358" s="355"/>
      <c r="H358" s="355"/>
    </row>
    <row r="359" spans="2:8">
      <c r="B359" s="358"/>
      <c r="C359" s="355"/>
      <c r="D359" s="355"/>
      <c r="E359" s="357"/>
      <c r="F359" s="355"/>
      <c r="G359" s="355"/>
      <c r="H359" s="355"/>
    </row>
    <row r="360" spans="2:8">
      <c r="B360" s="358"/>
      <c r="C360" s="355"/>
      <c r="D360" s="355"/>
      <c r="E360" s="357"/>
      <c r="F360" s="355"/>
      <c r="G360" s="355"/>
      <c r="H360" s="355"/>
    </row>
    <row r="361" spans="2:8">
      <c r="B361" s="358"/>
      <c r="C361" s="355"/>
      <c r="D361" s="355"/>
      <c r="E361" s="357"/>
      <c r="F361" s="355"/>
      <c r="G361" s="355"/>
      <c r="H361" s="355"/>
    </row>
    <row r="362" spans="2:8">
      <c r="B362" s="358"/>
      <c r="C362" s="355"/>
      <c r="D362" s="355"/>
      <c r="E362" s="357"/>
      <c r="F362" s="355"/>
      <c r="G362" s="355"/>
      <c r="H362" s="355"/>
    </row>
    <row r="363" spans="2:8">
      <c r="B363" s="358"/>
      <c r="C363" s="355"/>
      <c r="D363" s="355"/>
      <c r="E363" s="357"/>
      <c r="F363" s="355"/>
      <c r="G363" s="355"/>
      <c r="H363" s="355"/>
    </row>
    <row r="364" spans="2:8">
      <c r="B364" s="358"/>
      <c r="C364" s="355"/>
      <c r="D364" s="355"/>
      <c r="E364" s="357"/>
      <c r="F364" s="355"/>
      <c r="G364" s="355"/>
      <c r="H364" s="355"/>
    </row>
    <row r="365" spans="2:8">
      <c r="B365" s="358"/>
      <c r="C365" s="355"/>
      <c r="D365" s="355"/>
      <c r="E365" s="357"/>
      <c r="F365" s="355"/>
      <c r="G365" s="355"/>
      <c r="H365" s="355"/>
    </row>
    <row r="366" spans="2:8">
      <c r="B366" s="358"/>
      <c r="C366" s="355"/>
      <c r="D366" s="355"/>
      <c r="E366" s="357"/>
      <c r="F366" s="355"/>
      <c r="G366" s="355"/>
      <c r="H366" s="355"/>
    </row>
    <row r="367" spans="2:8">
      <c r="B367" s="358"/>
      <c r="C367" s="355"/>
      <c r="D367" s="355"/>
      <c r="E367" s="357"/>
      <c r="F367" s="355"/>
      <c r="G367" s="355"/>
      <c r="H367" s="355"/>
    </row>
    <row r="368" spans="2:8">
      <c r="B368" s="358"/>
      <c r="C368" s="355"/>
      <c r="D368" s="355"/>
      <c r="E368" s="357"/>
      <c r="F368" s="355"/>
      <c r="G368" s="355"/>
      <c r="H368" s="355"/>
    </row>
    <row r="369" spans="2:8">
      <c r="B369" s="358"/>
      <c r="C369" s="355"/>
      <c r="D369" s="355"/>
      <c r="E369" s="357"/>
      <c r="F369" s="355"/>
      <c r="G369" s="355"/>
      <c r="H369" s="355"/>
    </row>
    <row r="370" spans="2:8">
      <c r="B370" s="358"/>
      <c r="C370" s="355"/>
      <c r="D370" s="355"/>
      <c r="E370" s="357"/>
      <c r="F370" s="355"/>
      <c r="G370" s="355"/>
      <c r="H370" s="355"/>
    </row>
    <row r="371" spans="2:8">
      <c r="B371" s="358"/>
      <c r="C371" s="355"/>
      <c r="D371" s="355"/>
      <c r="E371" s="357"/>
      <c r="F371" s="355"/>
      <c r="G371" s="355"/>
      <c r="H371" s="355"/>
    </row>
    <row r="372" spans="2:8">
      <c r="B372" s="358"/>
      <c r="C372" s="355"/>
      <c r="D372" s="355"/>
      <c r="E372" s="357"/>
      <c r="F372" s="355"/>
      <c r="G372" s="355"/>
      <c r="H372" s="355"/>
    </row>
    <row r="373" spans="2:8">
      <c r="B373" s="358"/>
      <c r="C373" s="355"/>
      <c r="D373" s="355"/>
      <c r="E373" s="357"/>
      <c r="F373" s="355"/>
      <c r="G373" s="355"/>
      <c r="H373" s="355"/>
    </row>
    <row r="374" spans="2:8">
      <c r="B374" s="358"/>
      <c r="C374" s="355"/>
      <c r="D374" s="355"/>
      <c r="E374" s="357"/>
      <c r="F374" s="355"/>
      <c r="G374" s="355"/>
      <c r="H374" s="355"/>
    </row>
    <row r="375" spans="2:8">
      <c r="B375" s="358"/>
      <c r="C375" s="355"/>
      <c r="D375" s="355"/>
      <c r="E375" s="357"/>
      <c r="F375" s="355"/>
      <c r="G375" s="355"/>
      <c r="H375" s="355"/>
    </row>
    <row r="376" spans="2:8">
      <c r="B376" s="358"/>
      <c r="C376" s="355"/>
      <c r="D376" s="355"/>
      <c r="E376" s="357"/>
      <c r="F376" s="355"/>
      <c r="G376" s="355"/>
      <c r="H376" s="355"/>
    </row>
    <row r="377" spans="2:8">
      <c r="B377" s="358"/>
      <c r="C377" s="355"/>
      <c r="D377" s="355"/>
      <c r="E377" s="357"/>
      <c r="F377" s="355"/>
      <c r="G377" s="355"/>
      <c r="H377" s="355"/>
    </row>
    <row r="378" spans="2:8">
      <c r="B378" s="358"/>
      <c r="C378" s="355"/>
      <c r="D378" s="355"/>
      <c r="E378" s="357"/>
      <c r="F378" s="355"/>
      <c r="G378" s="355"/>
      <c r="H378" s="355"/>
    </row>
    <row r="379" spans="2:8">
      <c r="B379" s="358"/>
      <c r="C379" s="355"/>
      <c r="D379" s="355"/>
      <c r="E379" s="357"/>
      <c r="F379" s="355"/>
      <c r="G379" s="355"/>
      <c r="H379" s="355"/>
    </row>
    <row r="380" spans="2:8">
      <c r="B380" s="358"/>
      <c r="C380" s="355"/>
      <c r="D380" s="355"/>
      <c r="E380" s="357"/>
      <c r="F380" s="355"/>
      <c r="G380" s="355"/>
      <c r="H380" s="355"/>
    </row>
    <row r="381" spans="2:8">
      <c r="B381" s="358"/>
      <c r="C381" s="355"/>
      <c r="D381" s="355"/>
      <c r="E381" s="357"/>
      <c r="F381" s="355"/>
      <c r="G381" s="355"/>
      <c r="H381" s="355"/>
    </row>
    <row r="382" spans="2:8">
      <c r="B382" s="358"/>
      <c r="C382" s="355"/>
      <c r="D382" s="355"/>
      <c r="E382" s="357"/>
      <c r="F382" s="355"/>
      <c r="G382" s="355"/>
      <c r="H382" s="355"/>
    </row>
    <row r="383" spans="2:8">
      <c r="B383" s="358"/>
      <c r="C383" s="355"/>
      <c r="D383" s="355"/>
      <c r="E383" s="357"/>
      <c r="F383" s="355"/>
      <c r="G383" s="355"/>
      <c r="H383" s="355"/>
    </row>
    <row r="384" spans="2:8">
      <c r="B384" s="358"/>
      <c r="C384" s="355"/>
      <c r="D384" s="355"/>
      <c r="E384" s="357"/>
      <c r="F384" s="355"/>
      <c r="G384" s="355"/>
      <c r="H384" s="355"/>
    </row>
    <row r="385" spans="2:8">
      <c r="B385" s="358"/>
      <c r="C385" s="355"/>
      <c r="D385" s="355"/>
      <c r="E385" s="357"/>
      <c r="F385" s="355"/>
      <c r="G385" s="355"/>
      <c r="H385" s="355"/>
    </row>
    <row r="386" spans="2:8">
      <c r="B386" s="358"/>
      <c r="C386" s="355"/>
      <c r="D386" s="355"/>
      <c r="E386" s="357"/>
      <c r="F386" s="355"/>
      <c r="G386" s="355"/>
      <c r="H386" s="355"/>
    </row>
    <row r="387" spans="2:8">
      <c r="B387" s="358"/>
      <c r="C387" s="355"/>
      <c r="D387" s="355"/>
      <c r="E387" s="357"/>
      <c r="F387" s="355"/>
      <c r="G387" s="355"/>
      <c r="H387" s="355"/>
    </row>
    <row r="388" spans="2:8">
      <c r="B388" s="358"/>
      <c r="C388" s="355"/>
      <c r="D388" s="355"/>
      <c r="E388" s="357"/>
      <c r="F388" s="355"/>
      <c r="G388" s="355"/>
      <c r="H388" s="355"/>
    </row>
    <row r="389" spans="2:8">
      <c r="B389" s="358"/>
      <c r="C389" s="355"/>
      <c r="D389" s="355"/>
      <c r="E389" s="357"/>
      <c r="F389" s="355"/>
      <c r="G389" s="355"/>
      <c r="H389" s="355"/>
    </row>
    <row r="390" spans="2:8">
      <c r="B390" s="358"/>
      <c r="C390" s="355"/>
      <c r="D390" s="355"/>
      <c r="E390" s="357"/>
      <c r="F390" s="355"/>
      <c r="G390" s="355"/>
      <c r="H390" s="355"/>
    </row>
    <row r="391" spans="2:8">
      <c r="B391" s="358"/>
      <c r="C391" s="355"/>
      <c r="D391" s="355"/>
      <c r="E391" s="357"/>
      <c r="F391" s="355"/>
      <c r="G391" s="355"/>
      <c r="H391" s="355"/>
    </row>
    <row r="392" spans="2:8">
      <c r="B392" s="358"/>
      <c r="C392" s="355"/>
      <c r="D392" s="355"/>
      <c r="E392" s="357"/>
      <c r="F392" s="355"/>
      <c r="G392" s="355"/>
      <c r="H392" s="355"/>
    </row>
    <row r="393" spans="2:8">
      <c r="B393" s="358"/>
      <c r="C393" s="355"/>
      <c r="D393" s="355"/>
      <c r="E393" s="357"/>
      <c r="F393" s="355"/>
      <c r="G393" s="355"/>
      <c r="H393" s="355"/>
    </row>
    <row r="394" spans="2:8">
      <c r="B394" s="358"/>
      <c r="C394" s="355"/>
      <c r="D394" s="355"/>
      <c r="E394" s="357"/>
      <c r="F394" s="355"/>
      <c r="G394" s="355"/>
      <c r="H394" s="355"/>
    </row>
    <row r="395" spans="2:8">
      <c r="B395" s="358"/>
      <c r="C395" s="355"/>
      <c r="D395" s="355"/>
      <c r="E395" s="357"/>
      <c r="F395" s="355"/>
      <c r="G395" s="355"/>
      <c r="H395" s="355"/>
    </row>
    <row r="396" spans="2:8">
      <c r="B396" s="358"/>
      <c r="C396" s="355"/>
      <c r="D396" s="355"/>
      <c r="E396" s="357"/>
      <c r="F396" s="355"/>
      <c r="G396" s="355"/>
      <c r="H396" s="355"/>
    </row>
    <row r="397" spans="2:8">
      <c r="B397" s="358"/>
      <c r="C397" s="355"/>
      <c r="D397" s="355"/>
      <c r="E397" s="357"/>
      <c r="F397" s="355"/>
      <c r="G397" s="355"/>
      <c r="H397" s="355"/>
    </row>
    <row r="398" spans="2:8">
      <c r="B398" s="358"/>
      <c r="C398" s="355"/>
      <c r="D398" s="355"/>
      <c r="E398" s="357"/>
      <c r="F398" s="355"/>
      <c r="G398" s="355"/>
      <c r="H398" s="355"/>
    </row>
    <row r="399" spans="2:8">
      <c r="B399" s="358"/>
      <c r="C399" s="355"/>
      <c r="D399" s="355"/>
      <c r="E399" s="357"/>
      <c r="F399" s="355"/>
      <c r="G399" s="355"/>
      <c r="H399" s="355"/>
    </row>
    <row r="400" spans="2:8">
      <c r="B400" s="358"/>
      <c r="C400" s="355"/>
      <c r="D400" s="355"/>
      <c r="E400" s="357"/>
      <c r="F400" s="355"/>
      <c r="G400" s="355"/>
      <c r="H400" s="355"/>
    </row>
    <row r="401" spans="2:8">
      <c r="B401" s="358"/>
      <c r="C401" s="355"/>
      <c r="D401" s="355"/>
      <c r="E401" s="357"/>
      <c r="F401" s="355"/>
      <c r="G401" s="355"/>
      <c r="H401" s="355"/>
    </row>
    <row r="402" spans="2:8">
      <c r="B402" s="358"/>
      <c r="C402" s="355"/>
      <c r="D402" s="355"/>
      <c r="E402" s="357"/>
      <c r="F402" s="355"/>
      <c r="G402" s="355"/>
      <c r="H402" s="355"/>
    </row>
    <row r="403" spans="2:8">
      <c r="B403" s="358"/>
      <c r="C403" s="355"/>
      <c r="D403" s="355"/>
      <c r="E403" s="357"/>
      <c r="F403" s="355"/>
      <c r="G403" s="355"/>
      <c r="H403" s="355"/>
    </row>
    <row r="404" spans="2:8">
      <c r="B404" s="358"/>
      <c r="C404" s="355"/>
      <c r="D404" s="355"/>
      <c r="E404" s="357"/>
      <c r="F404" s="355"/>
      <c r="G404" s="355"/>
      <c r="H404" s="355"/>
    </row>
    <row r="405" spans="2:8">
      <c r="B405" s="358"/>
      <c r="C405" s="355"/>
      <c r="D405" s="355"/>
      <c r="E405" s="357"/>
      <c r="F405" s="355"/>
      <c r="G405" s="355"/>
      <c r="H405" s="355"/>
    </row>
    <row r="406" spans="2:8">
      <c r="B406" s="358"/>
      <c r="C406" s="355"/>
      <c r="D406" s="355"/>
      <c r="E406" s="357"/>
      <c r="F406" s="355"/>
      <c r="G406" s="355"/>
      <c r="H406" s="355"/>
    </row>
    <row r="407" spans="2:8">
      <c r="B407" s="358"/>
      <c r="C407" s="355"/>
      <c r="D407" s="355"/>
      <c r="E407" s="357"/>
      <c r="F407" s="355"/>
      <c r="G407" s="355"/>
      <c r="H407" s="355"/>
    </row>
    <row r="408" spans="2:8">
      <c r="B408" s="358"/>
      <c r="C408" s="355"/>
      <c r="D408" s="355"/>
      <c r="E408" s="357"/>
      <c r="F408" s="355"/>
      <c r="G408" s="355"/>
      <c r="H408" s="355"/>
    </row>
    <row r="409" spans="2:8">
      <c r="B409" s="358"/>
      <c r="C409" s="355"/>
      <c r="D409" s="355"/>
      <c r="E409" s="357"/>
      <c r="F409" s="355"/>
      <c r="G409" s="355"/>
      <c r="H409" s="355"/>
    </row>
    <row r="410" spans="2:8">
      <c r="B410" s="358"/>
      <c r="C410" s="355"/>
      <c r="D410" s="355"/>
      <c r="E410" s="357"/>
      <c r="F410" s="355"/>
      <c r="G410" s="355"/>
      <c r="H410" s="355"/>
    </row>
    <row r="411" spans="2:8">
      <c r="B411" s="358"/>
      <c r="C411" s="355"/>
      <c r="D411" s="355"/>
      <c r="E411" s="357"/>
      <c r="F411" s="355"/>
      <c r="G411" s="355"/>
      <c r="H411" s="355"/>
    </row>
    <row r="412" spans="2:8">
      <c r="B412" s="358"/>
      <c r="C412" s="355"/>
      <c r="D412" s="355"/>
      <c r="E412" s="357"/>
      <c r="F412" s="355"/>
      <c r="G412" s="355"/>
      <c r="H412" s="355"/>
    </row>
    <row r="413" spans="2:8">
      <c r="B413" s="358"/>
      <c r="C413" s="355"/>
      <c r="D413" s="355"/>
      <c r="E413" s="357"/>
      <c r="F413" s="355"/>
      <c r="G413" s="355"/>
      <c r="H413" s="355"/>
    </row>
    <row r="414" spans="2:8">
      <c r="B414" s="358"/>
      <c r="C414" s="355"/>
      <c r="D414" s="355"/>
      <c r="E414" s="357"/>
      <c r="F414" s="355"/>
      <c r="G414" s="355"/>
      <c r="H414" s="355"/>
    </row>
    <row r="415" spans="2:8">
      <c r="B415" s="358"/>
      <c r="C415" s="355"/>
      <c r="D415" s="355"/>
      <c r="E415" s="357"/>
      <c r="F415" s="355"/>
      <c r="G415" s="355"/>
      <c r="H415" s="355"/>
    </row>
    <row r="416" spans="2:8">
      <c r="B416" s="358"/>
      <c r="C416" s="355"/>
      <c r="D416" s="355"/>
      <c r="E416" s="357"/>
      <c r="F416" s="355"/>
      <c r="G416" s="355"/>
      <c r="H416" s="355"/>
    </row>
    <row r="417" spans="2:8">
      <c r="B417" s="358"/>
      <c r="C417" s="355"/>
      <c r="D417" s="355"/>
      <c r="E417" s="357"/>
      <c r="F417" s="355"/>
      <c r="G417" s="355"/>
      <c r="H417" s="355"/>
    </row>
    <row r="418" spans="2:8">
      <c r="B418" s="358"/>
      <c r="C418" s="355"/>
      <c r="D418" s="355"/>
      <c r="E418" s="357"/>
      <c r="F418" s="355"/>
      <c r="G418" s="355"/>
      <c r="H418" s="355"/>
    </row>
    <row r="419" spans="2:8">
      <c r="B419" s="358"/>
      <c r="C419" s="355"/>
      <c r="D419" s="355"/>
      <c r="E419" s="357"/>
      <c r="F419" s="355"/>
      <c r="G419" s="355"/>
      <c r="H419" s="355"/>
    </row>
    <row r="420" spans="2:8">
      <c r="B420" s="358"/>
      <c r="C420" s="355"/>
      <c r="D420" s="355"/>
      <c r="E420" s="357"/>
      <c r="F420" s="355"/>
      <c r="G420" s="355"/>
      <c r="H420" s="355"/>
    </row>
    <row r="421" spans="2:8">
      <c r="B421" s="358"/>
      <c r="C421" s="355"/>
      <c r="D421" s="355"/>
      <c r="E421" s="357"/>
      <c r="F421" s="355"/>
      <c r="G421" s="355"/>
      <c r="H421" s="355"/>
    </row>
    <row r="422" spans="2:8">
      <c r="B422" s="358"/>
      <c r="C422" s="355"/>
      <c r="D422" s="355"/>
      <c r="E422" s="357"/>
      <c r="F422" s="355"/>
      <c r="G422" s="355"/>
      <c r="H422" s="355"/>
    </row>
    <row r="423" spans="2:8">
      <c r="B423" s="358"/>
      <c r="C423" s="355"/>
      <c r="D423" s="355"/>
      <c r="E423" s="357"/>
      <c r="F423" s="355"/>
      <c r="G423" s="355"/>
      <c r="H423" s="355"/>
    </row>
    <row r="424" spans="2:8">
      <c r="B424" s="358"/>
      <c r="C424" s="355"/>
      <c r="D424" s="355"/>
      <c r="E424" s="357"/>
      <c r="F424" s="355"/>
      <c r="G424" s="355"/>
      <c r="H424" s="355"/>
    </row>
    <row r="425" spans="2:8">
      <c r="B425" s="358"/>
      <c r="C425" s="355"/>
      <c r="D425" s="355"/>
      <c r="E425" s="357"/>
      <c r="F425" s="355"/>
      <c r="G425" s="355"/>
      <c r="H425" s="355"/>
    </row>
    <row r="426" spans="2:8">
      <c r="B426" s="358"/>
      <c r="C426" s="355"/>
      <c r="D426" s="355"/>
      <c r="E426" s="357"/>
      <c r="F426" s="355"/>
      <c r="G426" s="355"/>
      <c r="H426" s="355"/>
    </row>
    <row r="427" spans="2:8">
      <c r="B427" s="358"/>
      <c r="C427" s="355"/>
      <c r="D427" s="355"/>
      <c r="E427" s="357"/>
      <c r="F427" s="355"/>
      <c r="G427" s="355"/>
      <c r="H427" s="355"/>
    </row>
    <row r="428" spans="2:8">
      <c r="B428" s="358"/>
      <c r="C428" s="355"/>
      <c r="D428" s="355"/>
      <c r="E428" s="357"/>
      <c r="F428" s="355"/>
      <c r="G428" s="355"/>
      <c r="H428" s="355"/>
    </row>
    <row r="429" spans="2:8">
      <c r="B429" s="358"/>
      <c r="C429" s="355"/>
      <c r="D429" s="355"/>
      <c r="E429" s="357"/>
      <c r="F429" s="355"/>
      <c r="G429" s="355"/>
      <c r="H429" s="355"/>
    </row>
    <row r="430" spans="2:8">
      <c r="B430" s="358"/>
      <c r="C430" s="355"/>
      <c r="D430" s="355"/>
      <c r="E430" s="357"/>
      <c r="F430" s="355"/>
      <c r="G430" s="355"/>
      <c r="H430" s="355"/>
    </row>
    <row r="431" spans="2:8">
      <c r="B431" s="358"/>
      <c r="C431" s="355"/>
      <c r="D431" s="355"/>
      <c r="E431" s="357"/>
      <c r="F431" s="355"/>
      <c r="G431" s="355"/>
      <c r="H431" s="355"/>
    </row>
    <row r="432" spans="2:8">
      <c r="B432" s="358"/>
      <c r="C432" s="355"/>
      <c r="D432" s="355"/>
      <c r="E432" s="357"/>
      <c r="F432" s="355"/>
      <c r="G432" s="355"/>
      <c r="H432" s="355"/>
    </row>
    <row r="433" spans="2:8">
      <c r="B433" s="358"/>
      <c r="C433" s="355"/>
      <c r="D433" s="355"/>
      <c r="E433" s="357"/>
      <c r="F433" s="355"/>
      <c r="G433" s="355"/>
      <c r="H433" s="355"/>
    </row>
    <row r="434" spans="2:8">
      <c r="B434" s="358"/>
      <c r="C434" s="355"/>
      <c r="D434" s="355"/>
      <c r="E434" s="357"/>
      <c r="F434" s="355"/>
      <c r="G434" s="355"/>
      <c r="H434" s="355"/>
    </row>
    <row r="435" spans="2:8">
      <c r="B435" s="358"/>
      <c r="C435" s="355"/>
      <c r="D435" s="355"/>
      <c r="E435" s="357"/>
      <c r="F435" s="355"/>
      <c r="G435" s="355"/>
      <c r="H435" s="355"/>
    </row>
    <row r="436" spans="2:8">
      <c r="B436" s="358"/>
      <c r="C436" s="355"/>
      <c r="D436" s="355"/>
      <c r="E436" s="357"/>
      <c r="F436" s="355"/>
      <c r="G436" s="355"/>
      <c r="H436" s="355"/>
    </row>
    <row r="437" spans="2:8">
      <c r="B437" s="358"/>
      <c r="C437" s="355"/>
      <c r="D437" s="355"/>
      <c r="E437" s="357"/>
      <c r="F437" s="355"/>
      <c r="G437" s="355"/>
      <c r="H437" s="355"/>
    </row>
    <row r="438" spans="2:8">
      <c r="B438" s="358"/>
      <c r="C438" s="355"/>
      <c r="D438" s="355"/>
      <c r="E438" s="357"/>
      <c r="F438" s="355"/>
      <c r="G438" s="355"/>
      <c r="H438" s="355"/>
    </row>
    <row r="439" spans="2:8">
      <c r="B439" s="358"/>
      <c r="C439" s="355"/>
      <c r="D439" s="355"/>
      <c r="E439" s="357"/>
      <c r="F439" s="355"/>
      <c r="G439" s="355"/>
      <c r="H439" s="355"/>
    </row>
    <row r="440" spans="2:8">
      <c r="B440" s="358"/>
      <c r="C440" s="355"/>
      <c r="D440" s="355"/>
      <c r="E440" s="357"/>
      <c r="F440" s="355"/>
      <c r="G440" s="355"/>
      <c r="H440" s="355"/>
    </row>
    <row r="441" spans="2:8">
      <c r="B441" s="358"/>
      <c r="C441" s="355"/>
      <c r="D441" s="355"/>
      <c r="E441" s="357"/>
      <c r="F441" s="355"/>
      <c r="G441" s="355"/>
      <c r="H441" s="355"/>
    </row>
    <row r="442" spans="2:8">
      <c r="B442" s="358"/>
      <c r="C442" s="355"/>
      <c r="D442" s="355"/>
      <c r="E442" s="357"/>
      <c r="F442" s="355"/>
      <c r="G442" s="355"/>
      <c r="H442" s="355"/>
    </row>
    <row r="443" spans="2:8">
      <c r="B443" s="358"/>
      <c r="C443" s="355"/>
      <c r="D443" s="355"/>
      <c r="E443" s="357"/>
      <c r="F443" s="355"/>
      <c r="G443" s="355"/>
      <c r="H443" s="355"/>
    </row>
    <row r="444" spans="2:8">
      <c r="B444" s="358"/>
      <c r="C444" s="355"/>
      <c r="D444" s="355"/>
      <c r="E444" s="357"/>
      <c r="F444" s="355"/>
      <c r="G444" s="355"/>
      <c r="H444" s="355"/>
    </row>
    <row r="445" spans="2:8">
      <c r="B445" s="358"/>
      <c r="C445" s="355"/>
      <c r="D445" s="355"/>
      <c r="E445" s="357"/>
      <c r="F445" s="355"/>
      <c r="G445" s="355"/>
      <c r="H445" s="355"/>
    </row>
    <row r="446" spans="2:8">
      <c r="B446" s="358"/>
      <c r="C446" s="355"/>
      <c r="D446" s="355"/>
      <c r="E446" s="357"/>
      <c r="F446" s="355"/>
      <c r="G446" s="355"/>
      <c r="H446" s="355"/>
    </row>
    <row r="447" spans="2:8">
      <c r="B447" s="358"/>
      <c r="C447" s="355"/>
      <c r="D447" s="355"/>
      <c r="E447" s="357"/>
      <c r="F447" s="355"/>
      <c r="G447" s="355"/>
      <c r="H447" s="355"/>
    </row>
    <row r="448" spans="2:8">
      <c r="B448" s="358"/>
      <c r="C448" s="355"/>
      <c r="D448" s="355"/>
      <c r="E448" s="357"/>
      <c r="F448" s="355"/>
      <c r="G448" s="355"/>
      <c r="H448" s="355"/>
    </row>
    <row r="449" spans="2:8">
      <c r="B449" s="358"/>
      <c r="C449" s="355"/>
      <c r="D449" s="355"/>
      <c r="E449" s="357"/>
      <c r="F449" s="355"/>
      <c r="G449" s="355"/>
      <c r="H449" s="355"/>
    </row>
    <row r="450" spans="2:8">
      <c r="B450" s="358"/>
      <c r="C450" s="355"/>
      <c r="D450" s="355"/>
      <c r="E450" s="357"/>
      <c r="F450" s="355"/>
      <c r="G450" s="355"/>
      <c r="H450" s="355"/>
    </row>
    <row r="451" spans="2:8">
      <c r="B451" s="358"/>
      <c r="C451" s="355"/>
      <c r="D451" s="355"/>
      <c r="E451" s="357"/>
      <c r="F451" s="355"/>
      <c r="G451" s="355"/>
      <c r="H451" s="355"/>
    </row>
    <row r="452" spans="2:8">
      <c r="B452" s="358"/>
      <c r="C452" s="355"/>
      <c r="D452" s="355"/>
      <c r="E452" s="357"/>
      <c r="F452" s="355"/>
      <c r="G452" s="355"/>
      <c r="H452" s="355"/>
    </row>
    <row r="453" spans="2:8">
      <c r="B453" s="358"/>
      <c r="C453" s="355"/>
      <c r="D453" s="355"/>
      <c r="E453" s="357"/>
      <c r="F453" s="355"/>
      <c r="G453" s="355"/>
      <c r="H453" s="355"/>
    </row>
    <row r="454" spans="2:8">
      <c r="B454" s="358"/>
      <c r="C454" s="355"/>
      <c r="D454" s="355"/>
      <c r="E454" s="357"/>
      <c r="F454" s="355"/>
      <c r="G454" s="355"/>
      <c r="H454" s="355"/>
    </row>
    <row r="455" spans="2:8">
      <c r="B455" s="358"/>
      <c r="C455" s="355"/>
      <c r="D455" s="355"/>
      <c r="E455" s="357"/>
      <c r="F455" s="355"/>
      <c r="G455" s="355"/>
      <c r="H455" s="355"/>
    </row>
    <row r="456" spans="2:8">
      <c r="B456" s="358"/>
      <c r="C456" s="355"/>
      <c r="D456" s="355"/>
      <c r="E456" s="357"/>
      <c r="F456" s="355"/>
      <c r="G456" s="355"/>
      <c r="H456" s="355"/>
    </row>
    <row r="457" spans="2:8">
      <c r="B457" s="358"/>
      <c r="C457" s="355"/>
      <c r="D457" s="355"/>
      <c r="E457" s="357"/>
      <c r="F457" s="355"/>
      <c r="G457" s="355"/>
      <c r="H457" s="355"/>
    </row>
    <row r="458" spans="2:8">
      <c r="B458" s="358"/>
      <c r="C458" s="355"/>
      <c r="D458" s="355"/>
      <c r="E458" s="357"/>
      <c r="F458" s="355"/>
      <c r="G458" s="355"/>
      <c r="H458" s="355"/>
    </row>
    <row r="459" spans="2:8">
      <c r="B459" s="358"/>
      <c r="C459" s="355"/>
      <c r="D459" s="355"/>
      <c r="E459" s="357"/>
      <c r="F459" s="355"/>
      <c r="G459" s="355"/>
      <c r="H459" s="355"/>
    </row>
    <row r="460" spans="2:8">
      <c r="B460" s="358"/>
      <c r="C460" s="355"/>
      <c r="D460" s="355"/>
      <c r="E460" s="357"/>
      <c r="F460" s="355"/>
      <c r="G460" s="355"/>
      <c r="H460" s="355"/>
    </row>
    <row r="461" spans="2:8">
      <c r="B461" s="358"/>
      <c r="C461" s="355"/>
      <c r="D461" s="355"/>
      <c r="E461" s="357"/>
      <c r="F461" s="355"/>
      <c r="G461" s="355"/>
      <c r="H461" s="355"/>
    </row>
    <row r="462" spans="2:8">
      <c r="B462" s="358"/>
      <c r="C462" s="355"/>
      <c r="D462" s="355"/>
      <c r="E462" s="357"/>
      <c r="F462" s="355"/>
      <c r="G462" s="355"/>
      <c r="H462" s="355"/>
    </row>
    <row r="463" spans="2:8">
      <c r="B463" s="358"/>
      <c r="C463" s="355"/>
      <c r="D463" s="355"/>
      <c r="E463" s="357"/>
      <c r="F463" s="355"/>
      <c r="G463" s="355"/>
      <c r="H463" s="355"/>
    </row>
    <row r="464" spans="2:8">
      <c r="B464" s="358"/>
      <c r="C464" s="355"/>
      <c r="D464" s="355"/>
      <c r="E464" s="357"/>
      <c r="F464" s="355"/>
      <c r="G464" s="355"/>
      <c r="H464" s="355"/>
    </row>
    <row r="465" spans="2:8">
      <c r="B465" s="358"/>
      <c r="C465" s="355"/>
      <c r="D465" s="355"/>
      <c r="E465" s="357"/>
      <c r="F465" s="355"/>
      <c r="G465" s="355"/>
      <c r="H465" s="355"/>
    </row>
    <row r="466" spans="2:8">
      <c r="B466" s="358"/>
      <c r="C466" s="355"/>
      <c r="D466" s="355"/>
      <c r="E466" s="357"/>
      <c r="F466" s="355"/>
      <c r="G466" s="355"/>
      <c r="H466" s="355"/>
    </row>
    <row r="467" spans="2:8">
      <c r="B467" s="358"/>
      <c r="C467" s="355"/>
      <c r="D467" s="355"/>
      <c r="E467" s="357"/>
      <c r="F467" s="355"/>
      <c r="G467" s="355"/>
      <c r="H467" s="355"/>
    </row>
    <row r="468" spans="2:8">
      <c r="B468" s="358"/>
      <c r="C468" s="355"/>
      <c r="D468" s="355"/>
      <c r="E468" s="357"/>
      <c r="F468" s="355"/>
      <c r="G468" s="355"/>
      <c r="H468" s="355"/>
    </row>
    <row r="469" spans="2:8">
      <c r="B469" s="358"/>
      <c r="C469" s="355"/>
      <c r="D469" s="355"/>
      <c r="E469" s="357"/>
      <c r="F469" s="355"/>
      <c r="G469" s="355"/>
      <c r="H469" s="355"/>
    </row>
    <row r="470" spans="2:8">
      <c r="B470" s="358"/>
      <c r="C470" s="355"/>
      <c r="D470" s="355"/>
      <c r="E470" s="357"/>
      <c r="F470" s="355"/>
      <c r="G470" s="355"/>
      <c r="H470" s="355"/>
    </row>
    <row r="471" spans="2:8">
      <c r="B471" s="358"/>
      <c r="C471" s="355"/>
      <c r="D471" s="355"/>
      <c r="E471" s="357"/>
      <c r="F471" s="355"/>
      <c r="G471" s="355"/>
      <c r="H471" s="355"/>
    </row>
    <row r="472" spans="2:8">
      <c r="B472" s="358"/>
      <c r="C472" s="355"/>
      <c r="D472" s="355"/>
      <c r="E472" s="357"/>
      <c r="F472" s="355"/>
      <c r="G472" s="355"/>
      <c r="H472" s="355"/>
    </row>
    <row r="473" spans="2:8">
      <c r="B473" s="358"/>
      <c r="C473" s="355"/>
      <c r="D473" s="355"/>
      <c r="E473" s="357"/>
      <c r="F473" s="355"/>
      <c r="G473" s="355"/>
      <c r="H473" s="355"/>
    </row>
    <row r="474" spans="2:8">
      <c r="B474" s="358"/>
      <c r="C474" s="355"/>
      <c r="D474" s="355"/>
      <c r="E474" s="357"/>
      <c r="F474" s="355"/>
      <c r="G474" s="355"/>
      <c r="H474" s="355"/>
    </row>
    <row r="475" spans="2:8">
      <c r="B475" s="358"/>
      <c r="C475" s="355"/>
      <c r="D475" s="355"/>
      <c r="E475" s="357"/>
      <c r="F475" s="355"/>
      <c r="G475" s="355"/>
      <c r="H475" s="355"/>
    </row>
    <row r="476" spans="2:8">
      <c r="B476" s="358"/>
      <c r="C476" s="355"/>
      <c r="D476" s="355"/>
      <c r="E476" s="357"/>
      <c r="F476" s="355"/>
      <c r="G476" s="355"/>
      <c r="H476" s="355"/>
    </row>
    <row r="477" spans="2:8">
      <c r="B477" s="358"/>
      <c r="C477" s="355"/>
      <c r="D477" s="355"/>
      <c r="E477" s="357"/>
      <c r="F477" s="355"/>
      <c r="G477" s="355"/>
      <c r="H477" s="355"/>
    </row>
    <row r="478" spans="2:8">
      <c r="B478" s="358"/>
      <c r="C478" s="355"/>
      <c r="D478" s="355"/>
      <c r="E478" s="357"/>
      <c r="F478" s="355"/>
      <c r="G478" s="355"/>
      <c r="H478" s="355"/>
    </row>
    <row r="479" spans="2:8">
      <c r="B479" s="358"/>
      <c r="C479" s="355"/>
      <c r="D479" s="355"/>
      <c r="E479" s="357"/>
      <c r="F479" s="355"/>
      <c r="G479" s="355"/>
      <c r="H479" s="355"/>
    </row>
    <row r="480" spans="2:8">
      <c r="B480" s="358"/>
      <c r="C480" s="355"/>
      <c r="D480" s="355"/>
      <c r="E480" s="357"/>
      <c r="F480" s="355"/>
      <c r="G480" s="355"/>
      <c r="H480" s="355"/>
    </row>
    <row r="481" spans="2:8">
      <c r="B481" s="358"/>
      <c r="C481" s="355"/>
      <c r="D481" s="355"/>
      <c r="E481" s="357"/>
      <c r="F481" s="355"/>
      <c r="G481" s="355"/>
      <c r="H481" s="355"/>
    </row>
    <row r="482" spans="2:8">
      <c r="B482" s="358"/>
      <c r="C482" s="355"/>
      <c r="D482" s="355"/>
      <c r="E482" s="357"/>
      <c r="F482" s="355"/>
      <c r="G482" s="355"/>
      <c r="H482" s="355"/>
    </row>
    <row r="483" spans="2:8">
      <c r="B483" s="358"/>
      <c r="C483" s="355"/>
      <c r="D483" s="355"/>
      <c r="E483" s="357"/>
      <c r="F483" s="355"/>
      <c r="G483" s="355"/>
      <c r="H483" s="355"/>
    </row>
    <row r="484" spans="2:8">
      <c r="B484" s="358"/>
      <c r="C484" s="355"/>
      <c r="D484" s="355"/>
      <c r="E484" s="357"/>
      <c r="F484" s="355"/>
      <c r="G484" s="355"/>
      <c r="H484" s="355"/>
    </row>
    <row r="485" spans="2:8">
      <c r="B485" s="358"/>
      <c r="C485" s="355"/>
      <c r="D485" s="355"/>
      <c r="E485" s="357"/>
      <c r="F485" s="355"/>
      <c r="G485" s="355"/>
      <c r="H485" s="355"/>
    </row>
    <row r="486" spans="2:8">
      <c r="B486" s="358"/>
      <c r="C486" s="355"/>
      <c r="D486" s="355"/>
      <c r="E486" s="357"/>
      <c r="F486" s="355"/>
      <c r="G486" s="355"/>
      <c r="H486" s="355"/>
    </row>
    <row r="487" spans="2:8">
      <c r="B487" s="358"/>
      <c r="C487" s="355"/>
      <c r="D487" s="355"/>
      <c r="E487" s="357"/>
      <c r="F487" s="355"/>
      <c r="G487" s="355"/>
      <c r="H487" s="355"/>
    </row>
    <row r="488" spans="2:8">
      <c r="B488" s="358"/>
      <c r="C488" s="355"/>
      <c r="D488" s="355"/>
      <c r="E488" s="357"/>
      <c r="F488" s="355"/>
      <c r="G488" s="355"/>
      <c r="H488" s="355"/>
    </row>
    <row r="489" spans="2:8">
      <c r="B489" s="358"/>
      <c r="C489" s="355"/>
      <c r="D489" s="355"/>
      <c r="E489" s="357"/>
      <c r="F489" s="355"/>
      <c r="G489" s="355"/>
      <c r="H489" s="355"/>
    </row>
    <row r="490" spans="2:8">
      <c r="B490" s="358"/>
      <c r="C490" s="355"/>
      <c r="D490" s="355"/>
      <c r="E490" s="357"/>
      <c r="F490" s="355"/>
      <c r="G490" s="355"/>
      <c r="H490" s="355"/>
    </row>
    <row r="491" spans="2:8">
      <c r="B491" s="358"/>
      <c r="C491" s="355"/>
      <c r="D491" s="355"/>
      <c r="E491" s="357"/>
      <c r="F491" s="355"/>
      <c r="G491" s="355"/>
      <c r="H491" s="355"/>
    </row>
    <row r="492" spans="2:8">
      <c r="B492" s="358"/>
      <c r="C492" s="355"/>
      <c r="D492" s="355"/>
      <c r="E492" s="357"/>
      <c r="F492" s="355"/>
      <c r="G492" s="355"/>
      <c r="H492" s="355"/>
    </row>
    <row r="493" spans="2:8">
      <c r="B493" s="358"/>
      <c r="C493" s="355"/>
      <c r="D493" s="355"/>
      <c r="E493" s="357"/>
      <c r="F493" s="355"/>
      <c r="G493" s="355"/>
      <c r="H493" s="355"/>
    </row>
    <row r="494" spans="2:8">
      <c r="B494" s="358"/>
      <c r="C494" s="355"/>
      <c r="D494" s="355"/>
      <c r="E494" s="357"/>
      <c r="F494" s="355"/>
      <c r="G494" s="355"/>
      <c r="H494" s="355"/>
    </row>
    <row r="495" spans="2:8">
      <c r="B495" s="358"/>
      <c r="C495" s="355"/>
      <c r="D495" s="355"/>
      <c r="E495" s="357"/>
      <c r="F495" s="355"/>
      <c r="G495" s="355"/>
      <c r="H495" s="355"/>
    </row>
    <row r="496" spans="2:8">
      <c r="B496" s="358"/>
      <c r="C496" s="355"/>
      <c r="D496" s="355"/>
      <c r="E496" s="357"/>
      <c r="F496" s="355"/>
      <c r="G496" s="355"/>
      <c r="H496" s="355"/>
    </row>
    <row r="497" spans="2:8">
      <c r="B497" s="358"/>
      <c r="C497" s="355"/>
      <c r="D497" s="355"/>
      <c r="E497" s="357"/>
      <c r="F497" s="355"/>
      <c r="G497" s="355"/>
      <c r="H497" s="355"/>
    </row>
    <row r="498" spans="2:8">
      <c r="B498" s="358"/>
      <c r="C498" s="355"/>
      <c r="D498" s="355"/>
      <c r="E498" s="357"/>
      <c r="F498" s="355"/>
      <c r="G498" s="355"/>
      <c r="H498" s="355"/>
    </row>
    <row r="499" spans="2:8">
      <c r="B499" s="358"/>
      <c r="C499" s="355"/>
      <c r="D499" s="355"/>
      <c r="E499" s="357"/>
      <c r="F499" s="355"/>
      <c r="G499" s="355"/>
      <c r="H499" s="355"/>
    </row>
    <row r="500" spans="2:8">
      <c r="B500" s="358"/>
      <c r="C500" s="355"/>
      <c r="D500" s="355"/>
      <c r="E500" s="357"/>
      <c r="F500" s="355"/>
      <c r="G500" s="355"/>
      <c r="H500" s="355"/>
    </row>
    <row r="501" spans="2:8">
      <c r="B501" s="358"/>
      <c r="C501" s="355"/>
      <c r="D501" s="355"/>
      <c r="E501" s="357"/>
      <c r="F501" s="355"/>
      <c r="G501" s="355"/>
      <c r="H501" s="355"/>
    </row>
    <row r="502" spans="2:8">
      <c r="B502" s="358"/>
      <c r="C502" s="355"/>
      <c r="D502" s="355"/>
      <c r="E502" s="357"/>
      <c r="F502" s="355"/>
      <c r="G502" s="355"/>
      <c r="H502" s="355"/>
    </row>
    <row r="503" spans="2:8">
      <c r="B503" s="358"/>
      <c r="C503" s="355"/>
      <c r="D503" s="355"/>
      <c r="E503" s="357"/>
      <c r="F503" s="355"/>
      <c r="G503" s="355"/>
      <c r="H503" s="355"/>
    </row>
    <row r="504" spans="2:8">
      <c r="B504" s="358"/>
      <c r="C504" s="355"/>
      <c r="D504" s="355"/>
      <c r="E504" s="357"/>
      <c r="F504" s="355"/>
      <c r="G504" s="355"/>
      <c r="H504" s="355"/>
    </row>
    <row r="505" spans="2:8">
      <c r="B505" s="358"/>
      <c r="C505" s="355"/>
      <c r="D505" s="355"/>
      <c r="E505" s="357"/>
      <c r="F505" s="355"/>
      <c r="G505" s="355"/>
      <c r="H505" s="355"/>
    </row>
    <row r="506" spans="2:8">
      <c r="B506" s="358"/>
      <c r="C506" s="355"/>
      <c r="D506" s="355"/>
      <c r="E506" s="357"/>
      <c r="F506" s="355"/>
      <c r="G506" s="355"/>
      <c r="H506" s="355"/>
    </row>
    <row r="507" spans="2:8">
      <c r="B507" s="358"/>
      <c r="C507" s="355"/>
      <c r="D507" s="355"/>
      <c r="E507" s="357"/>
      <c r="F507" s="355"/>
      <c r="G507" s="355"/>
      <c r="H507" s="355"/>
    </row>
    <row r="508" spans="2:8">
      <c r="B508" s="358"/>
      <c r="C508" s="355"/>
      <c r="D508" s="355"/>
      <c r="E508" s="357"/>
      <c r="F508" s="355"/>
      <c r="G508" s="355"/>
      <c r="H508" s="355"/>
    </row>
    <row r="509" spans="2:8">
      <c r="B509" s="358"/>
      <c r="C509" s="355"/>
      <c r="D509" s="355"/>
      <c r="E509" s="357"/>
      <c r="F509" s="355"/>
      <c r="G509" s="355"/>
      <c r="H509" s="355"/>
    </row>
    <row r="510" spans="2:8">
      <c r="B510" s="358"/>
      <c r="C510" s="355"/>
      <c r="D510" s="355"/>
      <c r="E510" s="357"/>
      <c r="F510" s="355"/>
      <c r="G510" s="355"/>
      <c r="H510" s="355"/>
    </row>
    <row r="511" spans="2:8">
      <c r="B511" s="358"/>
      <c r="C511" s="355"/>
      <c r="D511" s="355"/>
      <c r="E511" s="357"/>
      <c r="F511" s="355"/>
      <c r="G511" s="355"/>
      <c r="H511" s="355"/>
    </row>
    <row r="512" spans="2:8">
      <c r="B512" s="358"/>
      <c r="C512" s="355"/>
      <c r="D512" s="355"/>
      <c r="E512" s="357"/>
      <c r="F512" s="355"/>
      <c r="G512" s="355"/>
      <c r="H512" s="355"/>
    </row>
    <row r="513" spans="2:8">
      <c r="B513" s="358"/>
      <c r="C513" s="355"/>
      <c r="D513" s="355"/>
      <c r="E513" s="357"/>
      <c r="F513" s="355"/>
      <c r="G513" s="355"/>
      <c r="H513" s="355"/>
    </row>
    <row r="514" spans="2:8">
      <c r="B514" s="358"/>
      <c r="C514" s="355"/>
      <c r="D514" s="355"/>
      <c r="E514" s="357"/>
      <c r="F514" s="355"/>
      <c r="G514" s="355"/>
      <c r="H514" s="355"/>
    </row>
    <row r="515" spans="2:8">
      <c r="B515" s="358"/>
      <c r="C515" s="355"/>
      <c r="D515" s="355"/>
      <c r="E515" s="357"/>
      <c r="F515" s="355"/>
      <c r="G515" s="355"/>
      <c r="H515" s="355"/>
    </row>
    <row r="516" spans="2:8">
      <c r="B516" s="358"/>
      <c r="C516" s="355"/>
      <c r="D516" s="355"/>
      <c r="E516" s="357"/>
      <c r="F516" s="355"/>
      <c r="G516" s="355"/>
      <c r="H516" s="355"/>
    </row>
    <row r="517" spans="2:8">
      <c r="B517" s="358"/>
      <c r="C517" s="355"/>
      <c r="D517" s="355"/>
      <c r="E517" s="357"/>
      <c r="F517" s="355"/>
      <c r="G517" s="355"/>
      <c r="H517" s="355"/>
    </row>
    <row r="518" spans="2:8">
      <c r="B518" s="358"/>
      <c r="C518" s="355"/>
      <c r="D518" s="355"/>
      <c r="E518" s="357"/>
      <c r="F518" s="355"/>
      <c r="G518" s="355"/>
      <c r="H518" s="355"/>
    </row>
    <row r="519" spans="2:8">
      <c r="B519" s="358"/>
      <c r="C519" s="355"/>
      <c r="D519" s="355"/>
      <c r="E519" s="357"/>
      <c r="F519" s="355"/>
      <c r="G519" s="355"/>
      <c r="H519" s="355"/>
    </row>
    <row r="520" spans="2:8">
      <c r="B520" s="358"/>
      <c r="C520" s="355"/>
      <c r="D520" s="355"/>
      <c r="E520" s="357"/>
      <c r="F520" s="355"/>
      <c r="G520" s="355"/>
      <c r="H520" s="355"/>
    </row>
    <row r="521" spans="2:8">
      <c r="B521" s="358"/>
      <c r="C521" s="355"/>
      <c r="D521" s="355"/>
      <c r="E521" s="357"/>
      <c r="F521" s="355"/>
      <c r="G521" s="355"/>
      <c r="H521" s="355"/>
    </row>
    <row r="522" spans="2:8">
      <c r="B522" s="358"/>
      <c r="C522" s="355"/>
      <c r="D522" s="355"/>
      <c r="E522" s="357"/>
      <c r="F522" s="355"/>
      <c r="G522" s="355"/>
      <c r="H522" s="355"/>
    </row>
    <row r="523" spans="2:8">
      <c r="B523" s="358"/>
      <c r="C523" s="355"/>
      <c r="D523" s="355"/>
      <c r="E523" s="357"/>
      <c r="F523" s="355"/>
      <c r="G523" s="355"/>
      <c r="H523" s="355"/>
    </row>
    <row r="524" spans="2:8">
      <c r="B524" s="358"/>
      <c r="C524" s="355"/>
      <c r="D524" s="355"/>
      <c r="E524" s="357"/>
      <c r="F524" s="355"/>
      <c r="G524" s="355"/>
      <c r="H524" s="355"/>
    </row>
    <row r="525" spans="2:8">
      <c r="B525" s="358"/>
      <c r="C525" s="355"/>
      <c r="D525" s="355"/>
      <c r="E525" s="357"/>
      <c r="F525" s="355"/>
      <c r="G525" s="355"/>
      <c r="H525" s="355"/>
    </row>
    <row r="526" spans="2:8">
      <c r="B526" s="358"/>
      <c r="C526" s="355"/>
      <c r="D526" s="355"/>
      <c r="E526" s="357"/>
      <c r="F526" s="355"/>
      <c r="G526" s="355"/>
      <c r="H526" s="355"/>
    </row>
    <row r="527" spans="2:8">
      <c r="B527" s="358"/>
      <c r="C527" s="355"/>
      <c r="D527" s="355"/>
      <c r="E527" s="357"/>
      <c r="F527" s="355"/>
      <c r="G527" s="355"/>
      <c r="H527" s="355"/>
    </row>
    <row r="528" spans="2:8">
      <c r="B528" s="358"/>
      <c r="C528" s="355"/>
      <c r="D528" s="355"/>
      <c r="E528" s="357"/>
      <c r="F528" s="355"/>
      <c r="G528" s="355"/>
      <c r="H528" s="355"/>
    </row>
    <row r="529" spans="2:8">
      <c r="B529" s="358"/>
      <c r="C529" s="355"/>
      <c r="D529" s="355"/>
      <c r="E529" s="357"/>
      <c r="F529" s="355"/>
      <c r="G529" s="355"/>
      <c r="H529" s="355"/>
    </row>
    <row r="530" spans="2:8">
      <c r="B530" s="358"/>
      <c r="C530" s="355"/>
      <c r="D530" s="355"/>
      <c r="E530" s="357"/>
      <c r="F530" s="355"/>
      <c r="G530" s="355"/>
      <c r="H530" s="355"/>
    </row>
    <row r="531" spans="2:8">
      <c r="B531" s="358"/>
      <c r="C531" s="355"/>
      <c r="D531" s="355"/>
      <c r="E531" s="357"/>
      <c r="F531" s="355"/>
      <c r="G531" s="355"/>
      <c r="H531" s="355"/>
    </row>
    <row r="532" spans="2:8">
      <c r="B532" s="358"/>
      <c r="C532" s="355"/>
      <c r="D532" s="355"/>
      <c r="E532" s="357"/>
      <c r="F532" s="355"/>
      <c r="G532" s="355"/>
      <c r="H532" s="355"/>
    </row>
    <row r="533" spans="2:8">
      <c r="B533" s="358"/>
      <c r="C533" s="355"/>
      <c r="D533" s="355"/>
      <c r="E533" s="357"/>
      <c r="F533" s="355"/>
      <c r="G533" s="355"/>
      <c r="H533" s="355"/>
    </row>
    <row r="534" spans="2:8">
      <c r="B534" s="358"/>
      <c r="C534" s="355"/>
      <c r="D534" s="355"/>
      <c r="E534" s="357"/>
      <c r="F534" s="355"/>
      <c r="G534" s="355"/>
      <c r="H534" s="355"/>
    </row>
    <row r="535" spans="2:8">
      <c r="B535" s="358"/>
      <c r="C535" s="355"/>
      <c r="D535" s="355"/>
      <c r="E535" s="357"/>
      <c r="F535" s="355"/>
      <c r="G535" s="355"/>
      <c r="H535" s="355"/>
    </row>
    <row r="536" spans="2:8">
      <c r="B536" s="358"/>
      <c r="C536" s="355"/>
      <c r="D536" s="355"/>
      <c r="E536" s="357"/>
      <c r="F536" s="355"/>
      <c r="G536" s="355"/>
      <c r="H536" s="355"/>
    </row>
    <row r="537" spans="2:8">
      <c r="B537" s="358"/>
      <c r="C537" s="355"/>
      <c r="D537" s="355"/>
      <c r="E537" s="357"/>
      <c r="F537" s="355"/>
      <c r="G537" s="355"/>
      <c r="H537" s="355"/>
    </row>
    <row r="538" spans="2:8">
      <c r="B538" s="358"/>
      <c r="C538" s="355"/>
      <c r="D538" s="355"/>
      <c r="E538" s="357"/>
      <c r="F538" s="355"/>
      <c r="G538" s="355"/>
      <c r="H538" s="355"/>
    </row>
    <row r="539" spans="2:8">
      <c r="B539" s="358"/>
      <c r="C539" s="355"/>
      <c r="D539" s="355"/>
      <c r="E539" s="357"/>
      <c r="F539" s="355"/>
      <c r="G539" s="355"/>
      <c r="H539" s="355"/>
    </row>
    <row r="540" spans="2:8">
      <c r="B540" s="358"/>
      <c r="C540" s="355"/>
      <c r="D540" s="355"/>
      <c r="E540" s="357"/>
      <c r="F540" s="355"/>
      <c r="G540" s="355"/>
      <c r="H540" s="355"/>
    </row>
    <row r="541" spans="2:8">
      <c r="B541" s="358"/>
      <c r="C541" s="355"/>
      <c r="D541" s="355"/>
      <c r="E541" s="357"/>
      <c r="F541" s="355"/>
      <c r="G541" s="355"/>
      <c r="H541" s="355"/>
    </row>
    <row r="542" spans="2:8">
      <c r="B542" s="358"/>
      <c r="C542" s="355"/>
      <c r="D542" s="355"/>
      <c r="E542" s="357"/>
      <c r="F542" s="355"/>
      <c r="G542" s="355"/>
      <c r="H542" s="355"/>
    </row>
    <row r="543" spans="2:8">
      <c r="B543" s="358"/>
      <c r="C543" s="355"/>
      <c r="D543" s="355"/>
      <c r="E543" s="357"/>
      <c r="F543" s="355"/>
      <c r="G543" s="355"/>
      <c r="H543" s="355"/>
    </row>
    <row r="544" spans="2:8">
      <c r="B544" s="358"/>
      <c r="C544" s="355"/>
      <c r="D544" s="355"/>
      <c r="E544" s="357"/>
      <c r="F544" s="355"/>
      <c r="G544" s="355"/>
      <c r="H544" s="355"/>
    </row>
    <row r="545" spans="2:8">
      <c r="B545" s="358"/>
      <c r="C545" s="355"/>
      <c r="D545" s="355"/>
      <c r="E545" s="357"/>
      <c r="F545" s="355"/>
      <c r="G545" s="355"/>
      <c r="H545" s="355"/>
    </row>
    <row r="546" spans="2:8">
      <c r="B546" s="358"/>
      <c r="C546" s="355"/>
      <c r="D546" s="355"/>
      <c r="E546" s="357"/>
      <c r="F546" s="355"/>
      <c r="G546" s="355"/>
      <c r="H546" s="355"/>
    </row>
    <row r="547" spans="2:8">
      <c r="B547" s="358"/>
      <c r="C547" s="355"/>
      <c r="D547" s="355"/>
      <c r="E547" s="357"/>
      <c r="F547" s="355"/>
      <c r="G547" s="355"/>
      <c r="H547" s="355"/>
    </row>
    <row r="548" spans="2:8">
      <c r="B548" s="358"/>
      <c r="C548" s="355"/>
      <c r="D548" s="355"/>
      <c r="E548" s="357"/>
      <c r="F548" s="355"/>
      <c r="G548" s="355"/>
      <c r="H548" s="355"/>
    </row>
    <row r="549" spans="2:8">
      <c r="B549" s="358"/>
      <c r="C549" s="355"/>
      <c r="D549" s="355"/>
      <c r="E549" s="357"/>
      <c r="F549" s="355"/>
      <c r="G549" s="355"/>
      <c r="H549" s="355"/>
    </row>
    <row r="550" spans="2:8">
      <c r="B550" s="358"/>
      <c r="C550" s="355"/>
      <c r="D550" s="355"/>
      <c r="E550" s="357"/>
      <c r="F550" s="355"/>
      <c r="G550" s="355"/>
      <c r="H550" s="355"/>
    </row>
    <row r="551" spans="2:8">
      <c r="B551" s="358"/>
      <c r="C551" s="355"/>
      <c r="D551" s="355"/>
      <c r="E551" s="357"/>
      <c r="F551" s="355"/>
      <c r="G551" s="355"/>
      <c r="H551" s="355"/>
    </row>
    <row r="552" spans="2:8">
      <c r="B552" s="358"/>
      <c r="C552" s="355"/>
      <c r="D552" s="355"/>
      <c r="E552" s="357"/>
      <c r="F552" s="355"/>
      <c r="G552" s="355"/>
      <c r="H552" s="355"/>
    </row>
    <row r="553" spans="2:8">
      <c r="B553" s="358"/>
      <c r="C553" s="355"/>
      <c r="D553" s="355"/>
      <c r="E553" s="357"/>
      <c r="F553" s="355"/>
      <c r="G553" s="355"/>
      <c r="H553" s="355"/>
    </row>
    <row r="554" spans="2:8">
      <c r="B554" s="358"/>
      <c r="C554" s="355"/>
      <c r="D554" s="355"/>
      <c r="E554" s="357"/>
      <c r="F554" s="355"/>
      <c r="G554" s="355"/>
      <c r="H554" s="355"/>
    </row>
    <row r="555" spans="2:8">
      <c r="B555" s="358"/>
      <c r="C555" s="355"/>
      <c r="D555" s="355"/>
      <c r="E555" s="357"/>
      <c r="F555" s="355"/>
      <c r="G555" s="355"/>
      <c r="H555" s="355"/>
    </row>
    <row r="556" spans="2:8">
      <c r="B556" s="358"/>
      <c r="C556" s="355"/>
      <c r="D556" s="355"/>
      <c r="E556" s="357"/>
      <c r="F556" s="355"/>
      <c r="G556" s="355"/>
      <c r="H556" s="355"/>
    </row>
    <row r="557" spans="2:8">
      <c r="B557" s="358"/>
      <c r="C557" s="355"/>
      <c r="D557" s="355"/>
      <c r="E557" s="357"/>
      <c r="F557" s="355"/>
      <c r="G557" s="355"/>
      <c r="H557" s="355"/>
    </row>
    <row r="558" spans="2:8">
      <c r="B558" s="358"/>
      <c r="C558" s="355"/>
      <c r="D558" s="355"/>
      <c r="E558" s="357"/>
      <c r="F558" s="355"/>
      <c r="G558" s="355"/>
      <c r="H558" s="355"/>
    </row>
    <row r="559" spans="2:8">
      <c r="B559" s="358"/>
      <c r="C559" s="355"/>
      <c r="D559" s="355"/>
      <c r="E559" s="357"/>
      <c r="F559" s="355"/>
      <c r="G559" s="355"/>
      <c r="H559" s="355"/>
    </row>
    <row r="560" spans="2:8">
      <c r="B560" s="358"/>
      <c r="C560" s="355"/>
      <c r="D560" s="355"/>
      <c r="E560" s="357"/>
      <c r="F560" s="355"/>
      <c r="G560" s="355"/>
      <c r="H560" s="355"/>
    </row>
    <row r="561" spans="2:8">
      <c r="B561" s="358"/>
      <c r="C561" s="355"/>
      <c r="D561" s="355"/>
      <c r="E561" s="357"/>
      <c r="F561" s="355"/>
      <c r="G561" s="355"/>
      <c r="H561" s="355"/>
    </row>
    <row r="562" spans="2:8">
      <c r="B562" s="358"/>
      <c r="C562" s="355"/>
      <c r="D562" s="355"/>
      <c r="E562" s="357"/>
      <c r="F562" s="355"/>
      <c r="G562" s="355"/>
      <c r="H562" s="355"/>
    </row>
    <row r="563" spans="2:8">
      <c r="B563" s="358"/>
      <c r="C563" s="355"/>
      <c r="D563" s="355"/>
      <c r="E563" s="357"/>
      <c r="F563" s="355"/>
      <c r="G563" s="355"/>
      <c r="H563" s="355"/>
    </row>
    <row r="564" spans="2:8">
      <c r="B564" s="358"/>
      <c r="C564" s="355"/>
      <c r="D564" s="355"/>
      <c r="E564" s="357"/>
      <c r="F564" s="355"/>
      <c r="G564" s="355"/>
      <c r="H564" s="355"/>
    </row>
    <row r="565" spans="2:8">
      <c r="B565" s="358"/>
      <c r="C565" s="355"/>
      <c r="D565" s="355"/>
      <c r="E565" s="357"/>
      <c r="F565" s="355"/>
      <c r="G565" s="355"/>
      <c r="H565" s="355"/>
    </row>
    <row r="566" spans="2:8">
      <c r="B566" s="358"/>
      <c r="C566" s="355"/>
      <c r="D566" s="355"/>
      <c r="E566" s="357"/>
      <c r="F566" s="355"/>
      <c r="G566" s="355"/>
      <c r="H566" s="355"/>
    </row>
    <row r="567" spans="2:8">
      <c r="B567" s="358"/>
      <c r="C567" s="355"/>
      <c r="D567" s="355"/>
      <c r="E567" s="357"/>
      <c r="F567" s="355"/>
      <c r="G567" s="355"/>
      <c r="H567" s="355"/>
    </row>
    <row r="568" spans="2:8">
      <c r="B568" s="358"/>
      <c r="C568" s="355"/>
      <c r="D568" s="355"/>
      <c r="E568" s="357"/>
      <c r="F568" s="355"/>
      <c r="G568" s="355"/>
      <c r="H568" s="355"/>
    </row>
    <row r="569" spans="2:8">
      <c r="B569" s="358"/>
      <c r="C569" s="355"/>
      <c r="D569" s="355"/>
      <c r="E569" s="357"/>
      <c r="F569" s="355"/>
      <c r="G569" s="355"/>
      <c r="H569" s="355"/>
    </row>
    <row r="570" spans="2:8">
      <c r="B570" s="358"/>
      <c r="C570" s="355"/>
      <c r="D570" s="355"/>
      <c r="E570" s="357"/>
      <c r="F570" s="355"/>
      <c r="G570" s="355"/>
      <c r="H570" s="355"/>
    </row>
    <row r="571" spans="2:8">
      <c r="B571" s="358"/>
      <c r="C571" s="355"/>
      <c r="D571" s="355"/>
      <c r="E571" s="357"/>
      <c r="F571" s="355"/>
      <c r="G571" s="355"/>
      <c r="H571" s="355"/>
    </row>
    <row r="572" spans="2:8">
      <c r="B572" s="358"/>
      <c r="C572" s="355"/>
      <c r="D572" s="355"/>
      <c r="E572" s="357"/>
      <c r="F572" s="355"/>
      <c r="G572" s="355"/>
      <c r="H572" s="355"/>
    </row>
    <row r="573" spans="2:8">
      <c r="B573" s="358"/>
      <c r="C573" s="355"/>
      <c r="D573" s="355"/>
      <c r="E573" s="357"/>
      <c r="F573" s="355"/>
      <c r="G573" s="355"/>
      <c r="H573" s="355"/>
    </row>
    <row r="574" spans="2:8">
      <c r="B574" s="358"/>
      <c r="C574" s="355"/>
      <c r="D574" s="355"/>
      <c r="E574" s="357"/>
      <c r="F574" s="355"/>
      <c r="G574" s="355"/>
      <c r="H574" s="355"/>
    </row>
    <row r="575" spans="2:8">
      <c r="B575" s="358"/>
      <c r="C575" s="355"/>
      <c r="D575" s="355"/>
      <c r="E575" s="357"/>
      <c r="F575" s="355"/>
      <c r="G575" s="355"/>
      <c r="H575" s="355"/>
    </row>
    <row r="576" spans="2:8">
      <c r="B576" s="358"/>
      <c r="C576" s="355"/>
      <c r="D576" s="355"/>
      <c r="E576" s="357"/>
      <c r="F576" s="355"/>
      <c r="G576" s="355"/>
      <c r="H576" s="355"/>
    </row>
    <row r="577" spans="2:8">
      <c r="B577" s="358"/>
      <c r="C577" s="355"/>
      <c r="D577" s="355"/>
      <c r="E577" s="357"/>
      <c r="F577" s="355"/>
      <c r="G577" s="355"/>
      <c r="H577" s="355"/>
    </row>
    <row r="578" spans="2:8">
      <c r="B578" s="358"/>
      <c r="C578" s="355"/>
      <c r="D578" s="355"/>
      <c r="E578" s="357"/>
      <c r="F578" s="355"/>
      <c r="G578" s="355"/>
      <c r="H578" s="355"/>
    </row>
    <row r="579" spans="2:8">
      <c r="B579" s="358"/>
      <c r="C579" s="355"/>
      <c r="D579" s="355"/>
      <c r="E579" s="357"/>
      <c r="F579" s="355"/>
      <c r="G579" s="355"/>
      <c r="H579" s="355"/>
    </row>
    <row r="580" spans="2:8">
      <c r="B580" s="358"/>
      <c r="C580" s="355"/>
      <c r="D580" s="355"/>
      <c r="E580" s="357"/>
      <c r="F580" s="355"/>
      <c r="G580" s="355"/>
      <c r="H580" s="355"/>
    </row>
    <row r="581" spans="2:8">
      <c r="B581" s="358"/>
      <c r="C581" s="355"/>
      <c r="D581" s="355"/>
      <c r="E581" s="357"/>
      <c r="F581" s="355"/>
      <c r="G581" s="355"/>
      <c r="H581" s="355"/>
    </row>
    <row r="582" spans="2:8">
      <c r="B582" s="358"/>
      <c r="C582" s="355"/>
      <c r="D582" s="355"/>
      <c r="E582" s="357"/>
      <c r="F582" s="355"/>
      <c r="G582" s="355"/>
      <c r="H582" s="355"/>
    </row>
    <row r="583" spans="2:8">
      <c r="B583" s="358"/>
      <c r="C583" s="355"/>
      <c r="D583" s="355"/>
      <c r="E583" s="357"/>
      <c r="F583" s="355"/>
      <c r="G583" s="355"/>
      <c r="H583" s="355"/>
    </row>
    <row r="584" spans="2:8">
      <c r="B584" s="358"/>
      <c r="C584" s="355"/>
      <c r="D584" s="355"/>
      <c r="E584" s="357"/>
      <c r="F584" s="355"/>
      <c r="G584" s="355"/>
      <c r="H584" s="355"/>
    </row>
    <row r="585" spans="2:8">
      <c r="B585" s="358"/>
      <c r="C585" s="355"/>
      <c r="D585" s="355"/>
      <c r="E585" s="357"/>
      <c r="F585" s="355"/>
      <c r="G585" s="355"/>
      <c r="H585" s="355"/>
    </row>
    <row r="586" spans="2:8">
      <c r="B586" s="358"/>
      <c r="C586" s="355"/>
      <c r="D586" s="355"/>
      <c r="E586" s="357"/>
      <c r="F586" s="355"/>
      <c r="G586" s="355"/>
      <c r="H586" s="355"/>
    </row>
    <row r="587" spans="2:8">
      <c r="B587" s="358"/>
      <c r="C587" s="355"/>
      <c r="D587" s="355"/>
      <c r="E587" s="357"/>
      <c r="F587" s="355"/>
      <c r="G587" s="355"/>
      <c r="H587" s="355"/>
    </row>
    <row r="588" spans="2:8">
      <c r="B588" s="358"/>
      <c r="C588" s="355"/>
      <c r="D588" s="355"/>
      <c r="E588" s="357"/>
      <c r="F588" s="355"/>
      <c r="G588" s="355"/>
      <c r="H588" s="355"/>
    </row>
    <row r="589" spans="2:8">
      <c r="B589" s="358"/>
      <c r="C589" s="355"/>
      <c r="D589" s="355"/>
      <c r="E589" s="357"/>
      <c r="F589" s="355"/>
      <c r="G589" s="355"/>
      <c r="H589" s="355"/>
    </row>
    <row r="590" spans="2:8">
      <c r="B590" s="358"/>
      <c r="C590" s="355"/>
      <c r="D590" s="355"/>
      <c r="E590" s="357"/>
      <c r="F590" s="355"/>
      <c r="G590" s="355"/>
      <c r="H590" s="355"/>
    </row>
    <row r="591" spans="2:8">
      <c r="B591" s="358"/>
      <c r="C591" s="355"/>
      <c r="D591" s="355"/>
      <c r="E591" s="357"/>
      <c r="F591" s="355"/>
      <c r="G591" s="355"/>
      <c r="H591" s="355"/>
    </row>
    <row r="592" spans="2:8">
      <c r="B592" s="358"/>
      <c r="C592" s="355"/>
      <c r="D592" s="355"/>
      <c r="E592" s="357"/>
      <c r="F592" s="355"/>
      <c r="G592" s="355"/>
      <c r="H592" s="355"/>
    </row>
    <row r="593" spans="2:8">
      <c r="B593" s="358"/>
      <c r="C593" s="355"/>
      <c r="D593" s="355"/>
      <c r="E593" s="357"/>
      <c r="F593" s="355"/>
      <c r="G593" s="355"/>
      <c r="H593" s="355"/>
    </row>
    <row r="594" spans="2:8">
      <c r="B594" s="358"/>
      <c r="C594" s="355"/>
      <c r="D594" s="355"/>
      <c r="E594" s="357"/>
      <c r="F594" s="355"/>
      <c r="G594" s="355"/>
      <c r="H594" s="355"/>
    </row>
    <row r="595" spans="2:8">
      <c r="B595" s="358"/>
      <c r="C595" s="355"/>
      <c r="D595" s="355"/>
      <c r="E595" s="357"/>
      <c r="F595" s="355"/>
      <c r="G595" s="355"/>
      <c r="H595" s="355"/>
    </row>
    <row r="596" spans="2:8">
      <c r="B596" s="358"/>
      <c r="C596" s="355"/>
      <c r="D596" s="355"/>
      <c r="E596" s="357"/>
      <c r="F596" s="355"/>
      <c r="G596" s="355"/>
      <c r="H596" s="355"/>
    </row>
    <row r="597" spans="2:8">
      <c r="B597" s="358"/>
      <c r="C597" s="355"/>
      <c r="D597" s="355"/>
      <c r="E597" s="357"/>
      <c r="F597" s="355"/>
      <c r="G597" s="355"/>
      <c r="H597" s="355"/>
    </row>
    <row r="598" spans="2:8">
      <c r="B598" s="358"/>
      <c r="C598" s="355"/>
      <c r="D598" s="355"/>
      <c r="E598" s="357"/>
      <c r="F598" s="355"/>
      <c r="G598" s="355"/>
      <c r="H598" s="355"/>
    </row>
    <row r="599" spans="2:8">
      <c r="B599" s="358"/>
      <c r="C599" s="355"/>
      <c r="D599" s="355"/>
      <c r="E599" s="357"/>
      <c r="F599" s="355"/>
      <c r="G599" s="355"/>
      <c r="H599" s="355"/>
    </row>
    <row r="600" spans="2:8">
      <c r="B600" s="358"/>
      <c r="C600" s="355"/>
      <c r="D600" s="355"/>
      <c r="E600" s="357"/>
      <c r="F600" s="355"/>
      <c r="G600" s="355"/>
      <c r="H600" s="355"/>
    </row>
    <row r="601" spans="2:8">
      <c r="B601" s="358"/>
      <c r="C601" s="355"/>
      <c r="D601" s="355"/>
      <c r="E601" s="357"/>
      <c r="F601" s="355"/>
      <c r="G601" s="355"/>
      <c r="H601" s="355"/>
    </row>
    <row r="602" spans="2:8">
      <c r="B602" s="358"/>
      <c r="C602" s="355"/>
      <c r="D602" s="355"/>
      <c r="E602" s="357"/>
      <c r="F602" s="355"/>
      <c r="G602" s="355"/>
      <c r="H602" s="355"/>
    </row>
    <row r="603" spans="2:8">
      <c r="B603" s="358"/>
      <c r="C603" s="355"/>
      <c r="D603" s="355"/>
      <c r="E603" s="357"/>
      <c r="F603" s="355"/>
      <c r="G603" s="355"/>
      <c r="H603" s="355"/>
    </row>
    <row r="604" spans="2:8">
      <c r="B604" s="358"/>
      <c r="C604" s="355"/>
      <c r="D604" s="355"/>
      <c r="E604" s="357"/>
      <c r="F604" s="355"/>
      <c r="G604" s="355"/>
      <c r="H604" s="355"/>
    </row>
    <row r="605" spans="2:8">
      <c r="B605" s="358"/>
      <c r="C605" s="355"/>
      <c r="D605" s="355"/>
      <c r="E605" s="357"/>
      <c r="F605" s="355"/>
      <c r="G605" s="355"/>
      <c r="H605" s="355"/>
    </row>
    <row r="606" spans="2:8">
      <c r="B606" s="358"/>
      <c r="C606" s="355"/>
      <c r="D606" s="355"/>
      <c r="E606" s="357"/>
      <c r="F606" s="355"/>
      <c r="G606" s="355"/>
      <c r="H606" s="355"/>
    </row>
    <row r="607" spans="2:8">
      <c r="B607" s="358"/>
      <c r="C607" s="355"/>
      <c r="D607" s="355"/>
      <c r="E607" s="357"/>
      <c r="F607" s="355"/>
      <c r="G607" s="355"/>
      <c r="H607" s="355"/>
    </row>
    <row r="608" spans="2:8">
      <c r="B608" s="358"/>
      <c r="C608" s="355"/>
      <c r="D608" s="355"/>
      <c r="E608" s="357"/>
      <c r="F608" s="355"/>
      <c r="G608" s="355"/>
      <c r="H608" s="355"/>
    </row>
    <row r="609" spans="2:8">
      <c r="B609" s="358"/>
      <c r="C609" s="355"/>
      <c r="D609" s="355"/>
      <c r="E609" s="357"/>
      <c r="F609" s="355"/>
      <c r="G609" s="355"/>
      <c r="H609" s="355"/>
    </row>
    <row r="610" spans="2:8">
      <c r="B610" s="358"/>
      <c r="C610" s="355"/>
      <c r="D610" s="355"/>
      <c r="E610" s="357"/>
      <c r="F610" s="355"/>
      <c r="G610" s="355"/>
      <c r="H610" s="355"/>
    </row>
    <row r="611" spans="2:8">
      <c r="B611" s="358"/>
      <c r="C611" s="355"/>
      <c r="D611" s="355"/>
      <c r="E611" s="357"/>
      <c r="F611" s="355"/>
      <c r="G611" s="355"/>
      <c r="H611" s="355"/>
    </row>
    <row r="612" spans="2:8">
      <c r="B612" s="358"/>
      <c r="C612" s="355"/>
      <c r="D612" s="355"/>
      <c r="E612" s="357"/>
      <c r="F612" s="355"/>
      <c r="G612" s="355"/>
      <c r="H612" s="355"/>
    </row>
    <row r="613" spans="2:8">
      <c r="B613" s="358"/>
      <c r="C613" s="355"/>
      <c r="D613" s="355"/>
      <c r="E613" s="357"/>
      <c r="F613" s="355"/>
      <c r="G613" s="355"/>
      <c r="H613" s="355"/>
    </row>
    <row r="614" spans="2:8">
      <c r="B614" s="358"/>
      <c r="C614" s="355"/>
      <c r="D614" s="355"/>
      <c r="E614" s="357"/>
      <c r="F614" s="355"/>
      <c r="G614" s="355"/>
      <c r="H614" s="355"/>
    </row>
    <row r="615" spans="2:8">
      <c r="B615" s="358"/>
      <c r="C615" s="355"/>
      <c r="D615" s="355"/>
      <c r="E615" s="357"/>
      <c r="F615" s="355"/>
      <c r="G615" s="355"/>
      <c r="H615" s="355"/>
    </row>
    <row r="616" spans="2:8">
      <c r="B616" s="358"/>
      <c r="C616" s="355"/>
      <c r="D616" s="355"/>
      <c r="E616" s="357"/>
      <c r="F616" s="355"/>
      <c r="G616" s="355"/>
      <c r="H616" s="355"/>
    </row>
    <row r="617" spans="2:8">
      <c r="B617" s="358"/>
      <c r="C617" s="355"/>
      <c r="D617" s="355"/>
      <c r="E617" s="357"/>
      <c r="F617" s="355"/>
      <c r="G617" s="355"/>
      <c r="H617" s="355"/>
    </row>
    <row r="618" spans="2:8">
      <c r="B618" s="358"/>
      <c r="C618" s="355"/>
      <c r="D618" s="355"/>
      <c r="E618" s="357"/>
      <c r="F618" s="355"/>
      <c r="G618" s="355"/>
      <c r="H618" s="355"/>
    </row>
    <row r="619" spans="2:8">
      <c r="B619" s="358"/>
      <c r="C619" s="355"/>
      <c r="D619" s="355"/>
      <c r="E619" s="357"/>
      <c r="F619" s="355"/>
      <c r="G619" s="355"/>
      <c r="H619" s="355"/>
    </row>
    <row r="620" spans="2:8">
      <c r="B620" s="358"/>
      <c r="C620" s="355"/>
      <c r="D620" s="355"/>
      <c r="E620" s="357"/>
      <c r="F620" s="355"/>
      <c r="G620" s="355"/>
      <c r="H620" s="355"/>
    </row>
    <row r="621" spans="2:8">
      <c r="B621" s="358"/>
      <c r="C621" s="355"/>
      <c r="D621" s="355"/>
      <c r="E621" s="357"/>
      <c r="F621" s="355"/>
      <c r="G621" s="355"/>
      <c r="H621" s="355"/>
    </row>
    <row r="622" spans="2:8">
      <c r="B622" s="358"/>
      <c r="C622" s="355"/>
      <c r="D622" s="355"/>
      <c r="E622" s="357"/>
      <c r="F622" s="355"/>
      <c r="G622" s="355"/>
      <c r="H622" s="355"/>
    </row>
    <row r="623" spans="2:8">
      <c r="B623" s="358"/>
      <c r="C623" s="355"/>
      <c r="D623" s="355"/>
      <c r="E623" s="357"/>
      <c r="F623" s="355"/>
      <c r="G623" s="355"/>
      <c r="H623" s="355"/>
    </row>
    <row r="624" spans="2:8">
      <c r="B624" s="358"/>
      <c r="C624" s="355"/>
      <c r="D624" s="355"/>
      <c r="E624" s="357"/>
      <c r="F624" s="355"/>
      <c r="G624" s="355"/>
      <c r="H624" s="355"/>
    </row>
    <row r="625" spans="2:8">
      <c r="B625" s="358"/>
      <c r="C625" s="355"/>
      <c r="D625" s="355"/>
      <c r="E625" s="357"/>
      <c r="F625" s="355"/>
      <c r="G625" s="355"/>
      <c r="H625" s="355"/>
    </row>
    <row r="626" spans="2:8">
      <c r="B626" s="358"/>
      <c r="C626" s="355"/>
      <c r="D626" s="355"/>
      <c r="E626" s="357"/>
      <c r="F626" s="355"/>
      <c r="G626" s="355"/>
      <c r="H626" s="355"/>
    </row>
    <row r="627" spans="2:8">
      <c r="B627" s="358"/>
      <c r="C627" s="355"/>
      <c r="D627" s="355"/>
      <c r="E627" s="357"/>
      <c r="F627" s="355"/>
      <c r="G627" s="355"/>
      <c r="H627" s="355"/>
    </row>
    <row r="628" spans="2:8">
      <c r="B628" s="358"/>
      <c r="C628" s="355"/>
      <c r="D628" s="355"/>
      <c r="E628" s="357"/>
      <c r="F628" s="355"/>
      <c r="G628" s="355"/>
      <c r="H628" s="355"/>
    </row>
    <row r="629" spans="2:8">
      <c r="B629" s="358"/>
      <c r="C629" s="355"/>
      <c r="D629" s="355"/>
      <c r="E629" s="357"/>
      <c r="F629" s="355"/>
      <c r="G629" s="355"/>
      <c r="H629" s="355"/>
    </row>
    <row r="630" spans="2:8">
      <c r="B630" s="358"/>
      <c r="C630" s="355"/>
      <c r="D630" s="355"/>
      <c r="E630" s="357"/>
      <c r="F630" s="355"/>
      <c r="G630" s="355"/>
      <c r="H630" s="355"/>
    </row>
    <row r="631" spans="2:8">
      <c r="B631" s="358"/>
      <c r="C631" s="355"/>
      <c r="D631" s="355"/>
      <c r="E631" s="357"/>
      <c r="F631" s="355"/>
      <c r="G631" s="355"/>
      <c r="H631" s="355"/>
    </row>
    <row r="632" spans="2:8">
      <c r="B632" s="358"/>
      <c r="C632" s="355"/>
      <c r="D632" s="355"/>
      <c r="E632" s="357"/>
      <c r="F632" s="355"/>
      <c r="G632" s="355"/>
      <c r="H632" s="355"/>
    </row>
    <row r="633" spans="2:8">
      <c r="B633" s="358"/>
      <c r="C633" s="355"/>
      <c r="D633" s="355"/>
      <c r="E633" s="357"/>
      <c r="F633" s="355"/>
      <c r="G633" s="355"/>
      <c r="H633" s="355"/>
    </row>
    <row r="634" spans="2:8">
      <c r="B634" s="358"/>
      <c r="C634" s="355"/>
      <c r="D634" s="355"/>
      <c r="E634" s="357"/>
      <c r="F634" s="355"/>
      <c r="G634" s="355"/>
      <c r="H634" s="355"/>
    </row>
    <row r="635" spans="2:8">
      <c r="B635" s="358"/>
      <c r="C635" s="355"/>
      <c r="D635" s="355"/>
      <c r="E635" s="357"/>
      <c r="F635" s="355"/>
      <c r="G635" s="355"/>
      <c r="H635" s="355"/>
    </row>
    <row r="636" spans="2:8">
      <c r="B636" s="358"/>
      <c r="C636" s="355"/>
      <c r="D636" s="355"/>
      <c r="E636" s="357"/>
      <c r="F636" s="355"/>
      <c r="G636" s="355"/>
      <c r="H636" s="355"/>
    </row>
    <row r="637" spans="2:8">
      <c r="B637" s="358"/>
      <c r="C637" s="355"/>
      <c r="D637" s="355"/>
      <c r="E637" s="357"/>
      <c r="F637" s="355"/>
      <c r="G637" s="355"/>
      <c r="H637" s="355"/>
    </row>
    <row r="638" spans="2:8">
      <c r="B638" s="358"/>
      <c r="C638" s="355"/>
      <c r="D638" s="355"/>
      <c r="E638" s="357"/>
      <c r="F638" s="355"/>
      <c r="G638" s="355"/>
      <c r="H638" s="355"/>
    </row>
    <row r="639" spans="2:8">
      <c r="B639" s="358"/>
      <c r="C639" s="355"/>
      <c r="D639" s="355"/>
      <c r="E639" s="357"/>
      <c r="F639" s="355"/>
      <c r="G639" s="355"/>
      <c r="H639" s="355"/>
    </row>
    <row r="640" spans="2:8">
      <c r="B640" s="358"/>
      <c r="C640" s="355"/>
      <c r="D640" s="355"/>
      <c r="E640" s="357"/>
      <c r="F640" s="355"/>
      <c r="G640" s="355"/>
      <c r="H640" s="355"/>
    </row>
    <row r="641" spans="2:8">
      <c r="B641" s="358"/>
      <c r="C641" s="355"/>
      <c r="D641" s="355"/>
      <c r="E641" s="357"/>
      <c r="F641" s="355"/>
      <c r="G641" s="355"/>
      <c r="H641" s="355"/>
    </row>
    <row r="642" spans="2:8">
      <c r="B642" s="358"/>
      <c r="C642" s="355"/>
      <c r="D642" s="355"/>
      <c r="E642" s="357"/>
      <c r="F642" s="355"/>
      <c r="G642" s="355"/>
      <c r="H642" s="355"/>
    </row>
    <row r="643" spans="2:8">
      <c r="B643" s="358"/>
      <c r="C643" s="355"/>
      <c r="D643" s="355"/>
      <c r="E643" s="357"/>
      <c r="F643" s="355"/>
      <c r="G643" s="355"/>
      <c r="H643" s="355"/>
    </row>
    <row r="644" spans="2:8">
      <c r="B644" s="358"/>
      <c r="C644" s="355"/>
      <c r="D644" s="355"/>
      <c r="E644" s="357"/>
      <c r="F644" s="355"/>
      <c r="G644" s="355"/>
      <c r="H644" s="355"/>
    </row>
    <row r="645" spans="2:8">
      <c r="B645" s="358"/>
      <c r="C645" s="355"/>
      <c r="D645" s="355"/>
      <c r="E645" s="357"/>
      <c r="F645" s="355"/>
      <c r="G645" s="355"/>
      <c r="H645" s="355"/>
    </row>
    <row r="646" spans="2:8">
      <c r="B646" s="358"/>
      <c r="C646" s="355"/>
      <c r="D646" s="355"/>
      <c r="E646" s="357"/>
      <c r="F646" s="355"/>
      <c r="G646" s="355"/>
      <c r="H646" s="355"/>
    </row>
    <row r="647" spans="2:8">
      <c r="B647" s="358"/>
      <c r="C647" s="355"/>
      <c r="D647" s="355"/>
      <c r="E647" s="357"/>
      <c r="F647" s="355"/>
      <c r="G647" s="355"/>
      <c r="H647" s="355"/>
    </row>
    <row r="648" spans="2:8">
      <c r="B648" s="358"/>
      <c r="C648" s="355"/>
      <c r="D648" s="355"/>
      <c r="E648" s="357"/>
      <c r="F648" s="355"/>
      <c r="G648" s="355"/>
      <c r="H648" s="355"/>
    </row>
    <row r="649" spans="2:8">
      <c r="B649" s="358"/>
      <c r="C649" s="355"/>
      <c r="D649" s="355"/>
      <c r="E649" s="357"/>
      <c r="F649" s="355"/>
      <c r="G649" s="355"/>
      <c r="H649" s="355"/>
    </row>
    <row r="650" spans="2:8">
      <c r="B650" s="358"/>
      <c r="C650" s="355"/>
      <c r="D650" s="355"/>
      <c r="E650" s="357"/>
      <c r="F650" s="355"/>
      <c r="G650" s="355"/>
      <c r="H650" s="355"/>
    </row>
    <row r="651" spans="2:8">
      <c r="B651" s="358"/>
      <c r="C651" s="355"/>
      <c r="D651" s="355"/>
      <c r="E651" s="357"/>
      <c r="F651" s="355"/>
      <c r="G651" s="355"/>
      <c r="H651" s="355"/>
    </row>
    <row r="652" spans="2:8">
      <c r="B652" s="358"/>
      <c r="C652" s="355"/>
      <c r="D652" s="355"/>
      <c r="E652" s="357"/>
      <c r="F652" s="355"/>
      <c r="G652" s="355"/>
      <c r="H652" s="355"/>
    </row>
    <row r="653" spans="2:8">
      <c r="B653" s="358"/>
      <c r="C653" s="355"/>
      <c r="D653" s="355"/>
      <c r="E653" s="357"/>
      <c r="F653" s="355"/>
      <c r="G653" s="355"/>
      <c r="H653" s="355"/>
    </row>
    <row r="654" spans="2:8">
      <c r="B654" s="358"/>
      <c r="C654" s="355"/>
      <c r="D654" s="355"/>
      <c r="E654" s="357"/>
      <c r="F654" s="355"/>
      <c r="G654" s="355"/>
      <c r="H654" s="355"/>
    </row>
    <row r="655" spans="2:8">
      <c r="B655" s="358"/>
      <c r="C655" s="355"/>
      <c r="D655" s="355"/>
      <c r="E655" s="357"/>
      <c r="F655" s="355"/>
      <c r="G655" s="355"/>
      <c r="H655" s="355"/>
    </row>
    <row r="656" spans="2:8">
      <c r="B656" s="358"/>
      <c r="C656" s="355"/>
      <c r="D656" s="355"/>
      <c r="E656" s="357"/>
      <c r="F656" s="355"/>
      <c r="G656" s="355"/>
      <c r="H656" s="355"/>
    </row>
    <row r="657" spans="2:8">
      <c r="B657" s="358"/>
      <c r="C657" s="355"/>
      <c r="D657" s="355"/>
      <c r="E657" s="357"/>
      <c r="F657" s="355"/>
      <c r="G657" s="355"/>
      <c r="H657" s="355"/>
    </row>
    <row r="658" spans="2:8">
      <c r="B658" s="358"/>
      <c r="C658" s="355"/>
      <c r="D658" s="355"/>
      <c r="E658" s="357"/>
      <c r="F658" s="355"/>
      <c r="G658" s="355"/>
      <c r="H658" s="355"/>
    </row>
    <row r="659" spans="2:8">
      <c r="B659" s="358"/>
      <c r="C659" s="355"/>
      <c r="D659" s="355"/>
      <c r="E659" s="357"/>
      <c r="F659" s="355"/>
      <c r="G659" s="355"/>
      <c r="H659" s="355"/>
    </row>
    <row r="660" spans="2:8">
      <c r="B660" s="358"/>
      <c r="C660" s="355"/>
      <c r="D660" s="355"/>
      <c r="E660" s="357"/>
      <c r="F660" s="355"/>
      <c r="G660" s="355"/>
      <c r="H660" s="355"/>
    </row>
    <row r="661" spans="2:8">
      <c r="B661" s="358"/>
      <c r="C661" s="355"/>
      <c r="D661" s="355"/>
      <c r="E661" s="357"/>
      <c r="F661" s="355"/>
      <c r="G661" s="355"/>
      <c r="H661" s="355"/>
    </row>
    <row r="662" spans="2:8">
      <c r="B662" s="358"/>
      <c r="C662" s="355"/>
      <c r="D662" s="355"/>
      <c r="E662" s="357"/>
      <c r="F662" s="355"/>
      <c r="G662" s="355"/>
      <c r="H662" s="355"/>
    </row>
    <row r="663" spans="2:8">
      <c r="B663" s="358"/>
      <c r="C663" s="355"/>
      <c r="D663" s="355"/>
      <c r="E663" s="357"/>
      <c r="F663" s="355"/>
      <c r="G663" s="355"/>
      <c r="H663" s="355"/>
    </row>
    <row r="664" spans="2:8">
      <c r="B664" s="358"/>
      <c r="C664" s="355"/>
      <c r="D664" s="355"/>
      <c r="E664" s="357"/>
      <c r="F664" s="355"/>
      <c r="G664" s="355"/>
      <c r="H664" s="355"/>
    </row>
    <row r="665" spans="2:8">
      <c r="B665" s="358"/>
      <c r="C665" s="355"/>
      <c r="D665" s="355"/>
      <c r="E665" s="357"/>
      <c r="F665" s="355"/>
      <c r="G665" s="355"/>
      <c r="H665" s="355"/>
    </row>
    <row r="666" spans="2:8">
      <c r="B666" s="358"/>
      <c r="C666" s="355"/>
      <c r="D666" s="355"/>
      <c r="E666" s="357"/>
      <c r="F666" s="355"/>
      <c r="G666" s="355"/>
      <c r="H666" s="355"/>
    </row>
    <row r="667" spans="2:8">
      <c r="B667" s="358"/>
      <c r="C667" s="355"/>
      <c r="D667" s="355"/>
      <c r="E667" s="357"/>
      <c r="F667" s="355"/>
      <c r="G667" s="355"/>
      <c r="H667" s="355"/>
    </row>
    <row r="668" spans="2:8">
      <c r="B668" s="358"/>
      <c r="C668" s="355"/>
      <c r="D668" s="355"/>
      <c r="E668" s="357"/>
      <c r="F668" s="355"/>
      <c r="G668" s="355"/>
      <c r="H668" s="355"/>
    </row>
    <row r="669" spans="2:8">
      <c r="B669" s="358"/>
      <c r="C669" s="355"/>
      <c r="D669" s="355"/>
      <c r="E669" s="357"/>
      <c r="F669" s="355"/>
      <c r="G669" s="355"/>
      <c r="H669" s="355"/>
    </row>
    <row r="670" spans="2:8">
      <c r="B670" s="358"/>
      <c r="C670" s="355"/>
      <c r="D670" s="355"/>
      <c r="E670" s="357"/>
      <c r="F670" s="355"/>
      <c r="G670" s="355"/>
      <c r="H670" s="355"/>
    </row>
    <row r="671" spans="2:8">
      <c r="B671" s="358"/>
      <c r="C671" s="355"/>
      <c r="D671" s="355"/>
      <c r="E671" s="357"/>
      <c r="F671" s="355"/>
      <c r="G671" s="355"/>
      <c r="H671" s="355"/>
    </row>
    <row r="672" spans="2:8">
      <c r="B672" s="358"/>
      <c r="C672" s="355"/>
      <c r="D672" s="355"/>
      <c r="E672" s="357"/>
      <c r="F672" s="355"/>
      <c r="G672" s="355"/>
      <c r="H672" s="355"/>
    </row>
    <row r="673" spans="2:8">
      <c r="B673" s="358"/>
      <c r="C673" s="355"/>
      <c r="D673" s="355"/>
      <c r="E673" s="357"/>
      <c r="F673" s="355"/>
      <c r="G673" s="355"/>
      <c r="H673" s="355"/>
    </row>
    <row r="674" spans="2:8">
      <c r="B674" s="358"/>
      <c r="C674" s="355"/>
      <c r="D674" s="355"/>
      <c r="E674" s="357"/>
      <c r="F674" s="355"/>
      <c r="G674" s="355"/>
      <c r="H674" s="355"/>
    </row>
    <row r="675" spans="2:8">
      <c r="B675" s="358"/>
      <c r="C675" s="355"/>
      <c r="D675" s="355"/>
      <c r="E675" s="357"/>
      <c r="F675" s="355"/>
      <c r="G675" s="355"/>
      <c r="H675" s="355"/>
    </row>
    <row r="676" spans="2:8">
      <c r="B676" s="358"/>
      <c r="C676" s="355"/>
      <c r="D676" s="355"/>
      <c r="E676" s="357"/>
      <c r="F676" s="355"/>
      <c r="G676" s="355"/>
      <c r="H676" s="355"/>
    </row>
    <row r="677" spans="2:8">
      <c r="B677" s="358"/>
      <c r="C677" s="355"/>
      <c r="D677" s="355"/>
      <c r="E677" s="357"/>
      <c r="F677" s="355"/>
      <c r="G677" s="355"/>
      <c r="H677" s="355"/>
    </row>
    <row r="678" spans="2:8">
      <c r="B678" s="358"/>
      <c r="C678" s="355"/>
      <c r="D678" s="355"/>
      <c r="E678" s="357"/>
      <c r="F678" s="355"/>
      <c r="G678" s="355"/>
      <c r="H678" s="355"/>
    </row>
    <row r="679" spans="2:8">
      <c r="B679" s="358"/>
      <c r="C679" s="355"/>
      <c r="D679" s="355"/>
      <c r="E679" s="357"/>
      <c r="F679" s="355"/>
      <c r="G679" s="355"/>
      <c r="H679" s="355"/>
    </row>
    <row r="680" spans="2:8">
      <c r="B680" s="358"/>
      <c r="C680" s="355"/>
      <c r="D680" s="355"/>
      <c r="E680" s="357"/>
      <c r="F680" s="355"/>
      <c r="G680" s="355"/>
      <c r="H680" s="355"/>
    </row>
    <row r="681" spans="2:8">
      <c r="B681" s="358"/>
      <c r="C681" s="355"/>
      <c r="D681" s="355"/>
      <c r="E681" s="357"/>
      <c r="F681" s="355"/>
      <c r="G681" s="355"/>
      <c r="H681" s="355"/>
    </row>
    <row r="682" spans="2:8">
      <c r="B682" s="358"/>
      <c r="C682" s="355"/>
      <c r="D682" s="355"/>
      <c r="E682" s="357"/>
      <c r="F682" s="355"/>
      <c r="G682" s="355"/>
      <c r="H682" s="355"/>
    </row>
    <row r="683" spans="2:8">
      <c r="B683" s="358"/>
      <c r="C683" s="355"/>
      <c r="D683" s="355"/>
      <c r="E683" s="357"/>
      <c r="F683" s="355"/>
      <c r="G683" s="355"/>
      <c r="H683" s="355"/>
    </row>
    <row r="684" spans="2:8">
      <c r="B684" s="358"/>
      <c r="C684" s="355"/>
      <c r="D684" s="355"/>
      <c r="E684" s="357"/>
      <c r="F684" s="355"/>
      <c r="G684" s="355"/>
      <c r="H684" s="355"/>
    </row>
    <row r="685" spans="2:8">
      <c r="B685" s="358"/>
      <c r="C685" s="355"/>
      <c r="D685" s="355"/>
      <c r="E685" s="357"/>
      <c r="F685" s="355"/>
      <c r="G685" s="355"/>
      <c r="H685" s="355"/>
    </row>
    <row r="686" spans="2:8">
      <c r="B686" s="358"/>
      <c r="C686" s="355"/>
      <c r="D686" s="355"/>
      <c r="E686" s="357"/>
      <c r="F686" s="355"/>
      <c r="G686" s="355"/>
      <c r="H686" s="355"/>
    </row>
    <row r="687" spans="2:8">
      <c r="B687" s="358"/>
      <c r="C687" s="355"/>
      <c r="D687" s="355"/>
      <c r="E687" s="357"/>
      <c r="F687" s="355"/>
      <c r="G687" s="355"/>
      <c r="H687" s="355"/>
    </row>
    <row r="688" spans="2:8">
      <c r="B688" s="358"/>
      <c r="C688" s="355"/>
      <c r="D688" s="355"/>
      <c r="E688" s="357"/>
      <c r="F688" s="355"/>
      <c r="G688" s="355"/>
      <c r="H688" s="355"/>
    </row>
    <row r="689" spans="2:8">
      <c r="B689" s="358"/>
      <c r="C689" s="355"/>
      <c r="D689" s="355"/>
      <c r="E689" s="357"/>
      <c r="F689" s="355"/>
      <c r="G689" s="355"/>
      <c r="H689" s="355"/>
    </row>
    <row r="690" spans="2:8">
      <c r="B690" s="358"/>
      <c r="C690" s="355"/>
      <c r="D690" s="355"/>
      <c r="E690" s="357"/>
      <c r="F690" s="355"/>
      <c r="G690" s="355"/>
      <c r="H690" s="355"/>
    </row>
    <row r="691" spans="2:8">
      <c r="B691" s="358"/>
      <c r="C691" s="355"/>
      <c r="D691" s="355"/>
      <c r="E691" s="357"/>
      <c r="F691" s="355"/>
      <c r="G691" s="355"/>
      <c r="H691" s="355"/>
    </row>
    <row r="692" spans="2:8">
      <c r="B692" s="358"/>
      <c r="C692" s="355"/>
      <c r="D692" s="355"/>
      <c r="E692" s="357"/>
      <c r="F692" s="355"/>
      <c r="G692" s="355"/>
      <c r="H692" s="355"/>
    </row>
    <row r="693" spans="2:8">
      <c r="B693" s="358"/>
      <c r="C693" s="355"/>
      <c r="D693" s="355"/>
      <c r="E693" s="357"/>
      <c r="F693" s="355"/>
      <c r="G693" s="355"/>
      <c r="H693" s="355"/>
    </row>
    <row r="694" spans="2:8">
      <c r="B694" s="358"/>
      <c r="C694" s="355"/>
      <c r="D694" s="355"/>
      <c r="E694" s="357"/>
      <c r="F694" s="355"/>
      <c r="G694" s="355"/>
      <c r="H694" s="355"/>
    </row>
    <row r="695" spans="2:8">
      <c r="B695" s="358"/>
      <c r="C695" s="355"/>
      <c r="D695" s="355"/>
      <c r="E695" s="357"/>
      <c r="F695" s="355"/>
      <c r="G695" s="355"/>
      <c r="H695" s="355"/>
    </row>
    <row r="696" spans="2:8">
      <c r="B696" s="358"/>
      <c r="C696" s="355"/>
      <c r="D696" s="355"/>
      <c r="E696" s="357"/>
      <c r="F696" s="355"/>
      <c r="G696" s="355"/>
      <c r="H696" s="355"/>
    </row>
    <row r="697" spans="2:8">
      <c r="B697" s="358"/>
      <c r="C697" s="355"/>
      <c r="D697" s="355"/>
      <c r="E697" s="357"/>
      <c r="F697" s="355"/>
      <c r="G697" s="355"/>
      <c r="H697" s="355"/>
    </row>
    <row r="698" spans="2:8">
      <c r="B698" s="358"/>
      <c r="C698" s="355"/>
      <c r="D698" s="355"/>
      <c r="E698" s="357"/>
      <c r="F698" s="355"/>
      <c r="G698" s="355"/>
      <c r="H698" s="355"/>
    </row>
    <row r="699" spans="2:8">
      <c r="B699" s="358"/>
      <c r="C699" s="355"/>
      <c r="D699" s="355"/>
      <c r="E699" s="357"/>
      <c r="F699" s="355"/>
      <c r="G699" s="355"/>
      <c r="H699" s="355"/>
    </row>
    <row r="700" spans="2:8">
      <c r="B700" s="358"/>
      <c r="C700" s="355"/>
      <c r="D700" s="355"/>
      <c r="E700" s="357"/>
      <c r="F700" s="355"/>
      <c r="G700" s="355"/>
      <c r="H700" s="355"/>
    </row>
    <row r="701" spans="2:8">
      <c r="B701" s="358"/>
      <c r="C701" s="355"/>
      <c r="D701" s="355"/>
      <c r="E701" s="357"/>
      <c r="F701" s="355"/>
      <c r="G701" s="355"/>
      <c r="H701" s="355"/>
    </row>
    <row r="702" spans="2:8">
      <c r="B702" s="358"/>
      <c r="C702" s="355"/>
      <c r="D702" s="355"/>
      <c r="E702" s="357"/>
      <c r="F702" s="355"/>
      <c r="G702" s="355"/>
      <c r="H702" s="355"/>
    </row>
    <row r="703" spans="4:5">
      <c r="D703" s="359"/>
      <c r="E703" s="360"/>
    </row>
  </sheetData>
  <mergeCells count="1">
    <mergeCell ref="A1:E1"/>
  </mergeCells>
  <pageMargins left="0.75" right="0.75" top="1" bottom="1" header="0.5" footer="0.5"/>
  <pageSetup paperSize="9" scale="82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I57"/>
  <sheetViews>
    <sheetView workbookViewId="0">
      <selection activeCell="H37" sqref="H37"/>
    </sheetView>
  </sheetViews>
  <sheetFormatPr defaultColWidth="9" defaultRowHeight="15.75"/>
  <cols>
    <col min="1" max="1" width="5.875" style="285" customWidth="1"/>
    <col min="2" max="2" width="33.125" style="286" customWidth="1"/>
    <col min="3" max="3" width="5.875" style="285" customWidth="1"/>
    <col min="4" max="4" width="6.5" style="285" customWidth="1"/>
    <col min="5" max="5" width="7" style="286" customWidth="1"/>
    <col min="6" max="6" width="7.25" style="286" customWidth="1"/>
    <col min="7" max="7" width="9.375" style="286" customWidth="1"/>
    <col min="8" max="8" width="9.125" style="286" customWidth="1"/>
    <col min="9" max="16384" width="9" style="286"/>
  </cols>
  <sheetData>
    <row r="1" s="284" customFormat="1" ht="42.95" customHeight="1" spans="1:9">
      <c r="A1" s="288" t="s">
        <v>105</v>
      </c>
      <c r="B1" s="289"/>
      <c r="C1" s="289"/>
      <c r="D1" s="289"/>
      <c r="E1" s="289"/>
      <c r="F1" s="289"/>
      <c r="G1" s="289"/>
      <c r="H1" s="289"/>
      <c r="I1" s="301"/>
    </row>
    <row r="2" s="285" customFormat="1" spans="1:9">
      <c r="A2" s="290" t="s">
        <v>106</v>
      </c>
      <c r="B2" s="290" t="s">
        <v>107</v>
      </c>
      <c r="C2" s="290" t="s">
        <v>3</v>
      </c>
      <c r="D2" s="290" t="s">
        <v>4</v>
      </c>
      <c r="E2" s="290" t="s">
        <v>108</v>
      </c>
      <c r="F2" s="290"/>
      <c r="G2" s="290" t="s">
        <v>109</v>
      </c>
      <c r="H2" s="290"/>
      <c r="I2" s="302" t="s">
        <v>5</v>
      </c>
    </row>
    <row r="3" s="285" customFormat="1" spans="1:9">
      <c r="A3" s="290"/>
      <c r="B3" s="290"/>
      <c r="C3" s="290"/>
      <c r="D3" s="290"/>
      <c r="E3" s="290" t="s">
        <v>110</v>
      </c>
      <c r="F3" s="290" t="s">
        <v>111</v>
      </c>
      <c r="G3" s="290" t="s">
        <v>110</v>
      </c>
      <c r="H3" s="290" t="s">
        <v>111</v>
      </c>
      <c r="I3" s="303"/>
    </row>
    <row r="4" s="285" customFormat="1" ht="17.25" customHeight="1" spans="1:9">
      <c r="A4" s="290"/>
      <c r="B4" s="291" t="s">
        <v>112</v>
      </c>
      <c r="C4" s="290"/>
      <c r="D4" s="290"/>
      <c r="E4" s="290"/>
      <c r="F4" s="290"/>
      <c r="G4" s="299"/>
      <c r="H4" s="299"/>
      <c r="I4" s="303"/>
    </row>
    <row r="5" s="286" customFormat="1" spans="1:9">
      <c r="A5" s="292"/>
      <c r="B5" s="291"/>
      <c r="C5" s="290"/>
      <c r="D5" s="290"/>
      <c r="E5" s="293"/>
      <c r="F5" s="293"/>
      <c r="G5" s="291"/>
      <c r="H5" s="291"/>
      <c r="I5" s="304"/>
    </row>
    <row r="6" s="286" customFormat="1" spans="1:9">
      <c r="A6" s="290"/>
      <c r="B6" s="293"/>
      <c r="C6" s="290"/>
      <c r="D6" s="290"/>
      <c r="E6" s="293"/>
      <c r="F6" s="293"/>
      <c r="G6" s="293"/>
      <c r="H6" s="293"/>
      <c r="I6" s="304"/>
    </row>
    <row r="7" s="286" customFormat="1" spans="1:9">
      <c r="A7" s="290"/>
      <c r="B7" s="293"/>
      <c r="C7" s="290"/>
      <c r="D7" s="290"/>
      <c r="E7" s="293"/>
      <c r="F7" s="293"/>
      <c r="G7" s="293"/>
      <c r="H7" s="293"/>
      <c r="I7" s="304"/>
    </row>
    <row r="8" s="286" customFormat="1" spans="1:9">
      <c r="A8" s="290"/>
      <c r="B8" s="293"/>
      <c r="C8" s="290"/>
      <c r="D8" s="290"/>
      <c r="E8" s="293"/>
      <c r="F8" s="293"/>
      <c r="G8" s="293"/>
      <c r="H8" s="293"/>
      <c r="I8" s="304"/>
    </row>
    <row r="9" s="286" customFormat="1" spans="1:9">
      <c r="A9" s="290"/>
      <c r="B9" s="293"/>
      <c r="C9" s="290"/>
      <c r="D9" s="290"/>
      <c r="E9" s="293"/>
      <c r="F9" s="293"/>
      <c r="G9" s="293"/>
      <c r="H9" s="293"/>
      <c r="I9" s="304"/>
    </row>
    <row r="10" s="286" customFormat="1" spans="1:9">
      <c r="A10" s="292"/>
      <c r="B10" s="291"/>
      <c r="C10" s="294"/>
      <c r="D10" s="294"/>
      <c r="E10" s="295"/>
      <c r="F10" s="295"/>
      <c r="G10" s="300"/>
      <c r="H10" s="300"/>
      <c r="I10" s="304"/>
    </row>
    <row r="11" s="286" customFormat="1" spans="1:9">
      <c r="A11" s="294"/>
      <c r="B11" s="295"/>
      <c r="C11" s="294"/>
      <c r="D11" s="294"/>
      <c r="E11" s="295"/>
      <c r="F11" s="295"/>
      <c r="G11" s="295"/>
      <c r="H11" s="295"/>
      <c r="I11" s="304"/>
    </row>
    <row r="12" s="286" customFormat="1" spans="1:9">
      <c r="A12" s="294"/>
      <c r="B12" s="295"/>
      <c r="C12" s="294"/>
      <c r="D12" s="294"/>
      <c r="E12" s="295"/>
      <c r="F12" s="295"/>
      <c r="G12" s="295"/>
      <c r="H12" s="295"/>
      <c r="I12" s="304"/>
    </row>
    <row r="13" s="286" customFormat="1" spans="1:9">
      <c r="A13" s="294"/>
      <c r="B13" s="295"/>
      <c r="C13" s="294"/>
      <c r="D13" s="294"/>
      <c r="E13" s="295"/>
      <c r="F13" s="295"/>
      <c r="G13" s="295"/>
      <c r="H13" s="295"/>
      <c r="I13" s="304"/>
    </row>
    <row r="14" s="286" customFormat="1" spans="1:9">
      <c r="A14" s="294"/>
      <c r="B14" s="295"/>
      <c r="C14" s="294"/>
      <c r="D14" s="294"/>
      <c r="E14" s="295"/>
      <c r="F14" s="295"/>
      <c r="G14" s="295"/>
      <c r="H14" s="295"/>
      <c r="I14" s="304"/>
    </row>
    <row r="15" s="286" customFormat="1" spans="1:9">
      <c r="A15" s="294"/>
      <c r="B15" s="296"/>
      <c r="C15" s="294"/>
      <c r="D15" s="294"/>
      <c r="E15" s="295"/>
      <c r="F15" s="295"/>
      <c r="G15" s="295"/>
      <c r="H15" s="295"/>
      <c r="I15" s="304"/>
    </row>
    <row r="16" s="286" customFormat="1" spans="1:9">
      <c r="A16" s="294"/>
      <c r="B16" s="295"/>
      <c r="C16" s="294"/>
      <c r="D16" s="294"/>
      <c r="E16" s="295"/>
      <c r="F16" s="295"/>
      <c r="G16" s="295"/>
      <c r="H16" s="295"/>
      <c r="I16" s="304"/>
    </row>
    <row r="17" s="286" customFormat="1" spans="1:9">
      <c r="A17" s="294"/>
      <c r="B17" s="295"/>
      <c r="C17" s="294"/>
      <c r="D17" s="294"/>
      <c r="E17" s="295"/>
      <c r="F17" s="295"/>
      <c r="G17" s="295"/>
      <c r="H17" s="295"/>
      <c r="I17" s="304"/>
    </row>
    <row r="18" s="286" customFormat="1" spans="1:9">
      <c r="A18" s="294"/>
      <c r="B18" s="295"/>
      <c r="C18" s="294"/>
      <c r="D18" s="294"/>
      <c r="E18" s="295"/>
      <c r="F18" s="295"/>
      <c r="G18" s="295"/>
      <c r="H18" s="295"/>
      <c r="I18" s="304"/>
    </row>
    <row r="19" s="286" customFormat="1" spans="1:9">
      <c r="A19" s="292"/>
      <c r="B19" s="291"/>
      <c r="C19" s="290"/>
      <c r="D19" s="290"/>
      <c r="E19" s="293"/>
      <c r="F19" s="293"/>
      <c r="G19" s="291"/>
      <c r="H19" s="291"/>
      <c r="I19" s="304"/>
    </row>
    <row r="20" s="286" customFormat="1" spans="1:9">
      <c r="A20" s="290"/>
      <c r="B20" s="293"/>
      <c r="C20" s="290"/>
      <c r="D20" s="290"/>
      <c r="E20" s="293"/>
      <c r="F20" s="293"/>
      <c r="G20" s="293"/>
      <c r="H20" s="293"/>
      <c r="I20" s="304"/>
    </row>
    <row r="21" s="286" customFormat="1" spans="1:9">
      <c r="A21" s="290"/>
      <c r="B21" s="293"/>
      <c r="C21" s="290"/>
      <c r="D21" s="290"/>
      <c r="E21" s="293"/>
      <c r="F21" s="293"/>
      <c r="G21" s="293"/>
      <c r="H21" s="293"/>
      <c r="I21" s="304"/>
    </row>
    <row r="22" s="286" customFormat="1" spans="1:9">
      <c r="A22" s="290"/>
      <c r="B22" s="293"/>
      <c r="C22" s="290"/>
      <c r="D22" s="290"/>
      <c r="E22" s="293"/>
      <c r="F22" s="293"/>
      <c r="G22" s="293"/>
      <c r="H22" s="293"/>
      <c r="I22" s="304"/>
    </row>
    <row r="23" s="286" customFormat="1" spans="1:9">
      <c r="A23" s="290"/>
      <c r="B23" s="293"/>
      <c r="C23" s="290"/>
      <c r="D23" s="290"/>
      <c r="E23" s="293"/>
      <c r="F23" s="293"/>
      <c r="G23" s="293"/>
      <c r="H23" s="293"/>
      <c r="I23" s="304"/>
    </row>
    <row r="24" s="286" customFormat="1" spans="1:9">
      <c r="A24" s="290"/>
      <c r="B24" s="293"/>
      <c r="C24" s="290"/>
      <c r="D24" s="290"/>
      <c r="E24" s="293"/>
      <c r="F24" s="293"/>
      <c r="G24" s="293"/>
      <c r="H24" s="293"/>
      <c r="I24" s="304"/>
    </row>
    <row r="25" s="286" customFormat="1" spans="1:9">
      <c r="A25" s="290"/>
      <c r="B25" s="293"/>
      <c r="C25" s="290"/>
      <c r="D25" s="290"/>
      <c r="E25" s="293"/>
      <c r="F25" s="293"/>
      <c r="G25" s="293"/>
      <c r="H25" s="293"/>
      <c r="I25" s="304"/>
    </row>
    <row r="26" s="286" customFormat="1" spans="1:9">
      <c r="A26" s="290"/>
      <c r="B26" s="293"/>
      <c r="C26" s="290"/>
      <c r="D26" s="290"/>
      <c r="E26" s="293"/>
      <c r="F26" s="293"/>
      <c r="G26" s="293"/>
      <c r="H26" s="293"/>
      <c r="I26" s="304"/>
    </row>
    <row r="27" s="286" customFormat="1" spans="1:9">
      <c r="A27" s="290"/>
      <c r="B27" s="293"/>
      <c r="C27" s="290"/>
      <c r="D27" s="290"/>
      <c r="E27" s="293"/>
      <c r="F27" s="293"/>
      <c r="G27" s="293"/>
      <c r="H27" s="293"/>
      <c r="I27" s="304"/>
    </row>
    <row r="28" s="286" customFormat="1" spans="1:9">
      <c r="A28" s="290"/>
      <c r="B28" s="293"/>
      <c r="C28" s="290"/>
      <c r="D28" s="290"/>
      <c r="E28" s="293"/>
      <c r="F28" s="293"/>
      <c r="G28" s="293"/>
      <c r="H28" s="293"/>
      <c r="I28" s="304"/>
    </row>
    <row r="29" s="286" customFormat="1" spans="1:9">
      <c r="A29" s="290"/>
      <c r="B29" s="293"/>
      <c r="C29" s="290"/>
      <c r="D29" s="290"/>
      <c r="E29" s="293"/>
      <c r="F29" s="293"/>
      <c r="G29" s="293"/>
      <c r="H29" s="293"/>
      <c r="I29" s="304"/>
    </row>
    <row r="30" s="286" customFormat="1" spans="1:9">
      <c r="A30" s="290"/>
      <c r="B30" s="293"/>
      <c r="C30" s="290"/>
      <c r="D30" s="290"/>
      <c r="E30" s="293"/>
      <c r="F30" s="293"/>
      <c r="G30" s="293"/>
      <c r="H30" s="293"/>
      <c r="I30" s="304"/>
    </row>
    <row r="31" s="286" customFormat="1" spans="1:9">
      <c r="A31" s="290"/>
      <c r="B31" s="293"/>
      <c r="C31" s="290"/>
      <c r="D31" s="290"/>
      <c r="E31" s="293"/>
      <c r="F31" s="293"/>
      <c r="G31" s="293"/>
      <c r="H31" s="293"/>
      <c r="I31" s="304"/>
    </row>
    <row r="32" s="286" customFormat="1" spans="1:9">
      <c r="A32" s="290"/>
      <c r="B32" s="293"/>
      <c r="C32" s="290"/>
      <c r="D32" s="290"/>
      <c r="E32" s="293"/>
      <c r="F32" s="293"/>
      <c r="G32" s="293"/>
      <c r="H32" s="293"/>
      <c r="I32" s="304"/>
    </row>
    <row r="33" s="286" customFormat="1" spans="1:9">
      <c r="A33" s="290"/>
      <c r="B33" s="293"/>
      <c r="C33" s="290"/>
      <c r="D33" s="290"/>
      <c r="E33" s="293"/>
      <c r="F33" s="293"/>
      <c r="G33" s="293"/>
      <c r="H33" s="293"/>
      <c r="I33" s="304"/>
    </row>
    <row r="34" s="286" customFormat="1" spans="1:9">
      <c r="A34" s="290"/>
      <c r="B34" s="293"/>
      <c r="C34" s="290"/>
      <c r="D34" s="290"/>
      <c r="E34" s="293"/>
      <c r="F34" s="293"/>
      <c r="G34" s="293"/>
      <c r="H34" s="293"/>
      <c r="I34" s="304"/>
    </row>
    <row r="35" s="286" customFormat="1" spans="1:9">
      <c r="A35" s="290"/>
      <c r="B35" s="293"/>
      <c r="C35" s="290"/>
      <c r="D35" s="290"/>
      <c r="E35" s="293"/>
      <c r="F35" s="293"/>
      <c r="G35" s="293"/>
      <c r="H35" s="293"/>
      <c r="I35" s="304"/>
    </row>
    <row r="36" s="286" customFormat="1" spans="1:9">
      <c r="A36" s="290"/>
      <c r="B36" s="293"/>
      <c r="C36" s="290"/>
      <c r="D36" s="290"/>
      <c r="E36" s="293"/>
      <c r="F36" s="293"/>
      <c r="G36" s="293"/>
      <c r="H36" s="293"/>
      <c r="I36" s="304"/>
    </row>
    <row r="37" s="286" customFormat="1" spans="1:9">
      <c r="A37" s="290"/>
      <c r="B37" s="293"/>
      <c r="C37" s="290"/>
      <c r="D37" s="290"/>
      <c r="E37" s="293"/>
      <c r="F37" s="293"/>
      <c r="G37" s="293"/>
      <c r="H37" s="293"/>
      <c r="I37" s="304"/>
    </row>
    <row r="38" s="286" customFormat="1" spans="1:9">
      <c r="A38" s="290"/>
      <c r="B38" s="293"/>
      <c r="C38" s="290"/>
      <c r="D38" s="290"/>
      <c r="E38" s="293"/>
      <c r="F38" s="293"/>
      <c r="G38" s="293"/>
      <c r="H38" s="293"/>
      <c r="I38" s="304"/>
    </row>
    <row r="39" s="286" customFormat="1" spans="1:9">
      <c r="A39" s="290"/>
      <c r="B39" s="293"/>
      <c r="C39" s="290"/>
      <c r="D39" s="290"/>
      <c r="E39" s="293"/>
      <c r="F39" s="293"/>
      <c r="G39" s="293"/>
      <c r="H39" s="293"/>
      <c r="I39" s="304"/>
    </row>
    <row r="40" s="286" customFormat="1" spans="1:9">
      <c r="A40" s="290"/>
      <c r="B40" s="293"/>
      <c r="C40" s="290"/>
      <c r="D40" s="290"/>
      <c r="E40" s="293"/>
      <c r="F40" s="293"/>
      <c r="G40" s="293"/>
      <c r="H40" s="293"/>
      <c r="I40" s="304"/>
    </row>
    <row r="41" s="286" customFormat="1" spans="1:9">
      <c r="A41" s="290"/>
      <c r="B41" s="293"/>
      <c r="C41" s="290"/>
      <c r="D41" s="290"/>
      <c r="E41" s="293"/>
      <c r="F41" s="293"/>
      <c r="G41" s="293"/>
      <c r="H41" s="293"/>
      <c r="I41" s="304"/>
    </row>
    <row r="42" s="286" customFormat="1" spans="1:9">
      <c r="A42" s="290"/>
      <c r="B42" s="293"/>
      <c r="C42" s="290"/>
      <c r="D42" s="290"/>
      <c r="E42" s="293"/>
      <c r="F42" s="293"/>
      <c r="G42" s="293"/>
      <c r="H42" s="293"/>
      <c r="I42" s="304"/>
    </row>
    <row r="43" s="286" customFormat="1" spans="1:9">
      <c r="A43" s="290"/>
      <c r="B43" s="293"/>
      <c r="C43" s="290"/>
      <c r="D43" s="290"/>
      <c r="E43" s="293"/>
      <c r="F43" s="293"/>
      <c r="G43" s="293"/>
      <c r="H43" s="293"/>
      <c r="I43" s="304"/>
    </row>
    <row r="44" s="286" customFormat="1" spans="1:9">
      <c r="A44" s="290"/>
      <c r="B44" s="293"/>
      <c r="C44" s="290"/>
      <c r="D44" s="290"/>
      <c r="E44" s="293"/>
      <c r="F44" s="293"/>
      <c r="G44" s="293"/>
      <c r="H44" s="293"/>
      <c r="I44" s="304"/>
    </row>
    <row r="45" s="286" customFormat="1" spans="1:9">
      <c r="A45" s="290"/>
      <c r="B45" s="293"/>
      <c r="C45" s="290"/>
      <c r="D45" s="290"/>
      <c r="E45" s="293"/>
      <c r="F45" s="293"/>
      <c r="G45" s="293"/>
      <c r="H45" s="293"/>
      <c r="I45" s="304"/>
    </row>
    <row r="46" s="286" customFormat="1" spans="1:9">
      <c r="A46" s="290"/>
      <c r="B46" s="293"/>
      <c r="C46" s="290"/>
      <c r="D46" s="290"/>
      <c r="E46" s="293"/>
      <c r="F46" s="293"/>
      <c r="G46" s="293"/>
      <c r="H46" s="293"/>
      <c r="I46" s="304"/>
    </row>
    <row r="47" s="286" customFormat="1" spans="1:9">
      <c r="A47" s="290"/>
      <c r="B47" s="293"/>
      <c r="C47" s="290"/>
      <c r="D47" s="290"/>
      <c r="E47" s="293"/>
      <c r="F47" s="293"/>
      <c r="G47" s="293"/>
      <c r="H47" s="293"/>
      <c r="I47" s="304"/>
    </row>
    <row r="48" s="287" customFormat="1" spans="1:9">
      <c r="A48" s="292"/>
      <c r="B48" s="291"/>
      <c r="C48" s="292"/>
      <c r="D48" s="292"/>
      <c r="E48" s="291"/>
      <c r="F48" s="291"/>
      <c r="G48" s="291"/>
      <c r="H48" s="291"/>
      <c r="I48" s="305"/>
    </row>
    <row r="49" s="286" customFormat="1" spans="1:9">
      <c r="A49" s="290"/>
      <c r="B49" s="293"/>
      <c r="C49" s="290"/>
      <c r="D49" s="290"/>
      <c r="E49" s="293"/>
      <c r="F49" s="293"/>
      <c r="G49" s="293"/>
      <c r="H49" s="293"/>
      <c r="I49" s="304"/>
    </row>
    <row r="50" s="286" customFormat="1" spans="1:9">
      <c r="A50" s="290"/>
      <c r="B50" s="293"/>
      <c r="C50" s="290"/>
      <c r="D50" s="290"/>
      <c r="E50" s="293"/>
      <c r="F50" s="293"/>
      <c r="G50" s="293"/>
      <c r="H50" s="293"/>
      <c r="I50" s="304"/>
    </row>
    <row r="51" s="286" customFormat="1" spans="1:9">
      <c r="A51" s="290"/>
      <c r="B51" s="293"/>
      <c r="C51" s="290"/>
      <c r="D51" s="290"/>
      <c r="E51" s="293"/>
      <c r="F51" s="293"/>
      <c r="G51" s="293"/>
      <c r="H51" s="293"/>
      <c r="I51" s="304"/>
    </row>
    <row r="52" s="286" customFormat="1" spans="1:9">
      <c r="A52" s="290"/>
      <c r="B52" s="293"/>
      <c r="C52" s="290"/>
      <c r="D52" s="290"/>
      <c r="E52" s="293"/>
      <c r="F52" s="293"/>
      <c r="G52" s="293"/>
      <c r="H52" s="293"/>
      <c r="I52" s="304"/>
    </row>
    <row r="53" s="286" customFormat="1" spans="1:9">
      <c r="A53" s="292"/>
      <c r="B53" s="291"/>
      <c r="C53" s="290"/>
      <c r="D53" s="290"/>
      <c r="E53" s="293"/>
      <c r="F53" s="293"/>
      <c r="G53" s="291"/>
      <c r="H53" s="291"/>
      <c r="I53" s="304"/>
    </row>
    <row r="54" s="286" customFormat="1" spans="1:9">
      <c r="A54" s="290"/>
      <c r="B54" s="293"/>
      <c r="C54" s="290"/>
      <c r="D54" s="290"/>
      <c r="E54" s="293"/>
      <c r="F54" s="293"/>
      <c r="G54" s="293"/>
      <c r="H54" s="293"/>
      <c r="I54" s="304"/>
    </row>
    <row r="55" s="286" customFormat="1" spans="1:9">
      <c r="A55" s="290"/>
      <c r="B55" s="293"/>
      <c r="C55" s="290"/>
      <c r="D55" s="290"/>
      <c r="E55" s="293"/>
      <c r="F55" s="293"/>
      <c r="G55" s="293"/>
      <c r="H55" s="293"/>
      <c r="I55" s="304"/>
    </row>
    <row r="56" s="286" customFormat="1" spans="1:9">
      <c r="A56" s="290"/>
      <c r="B56" s="293"/>
      <c r="C56" s="290"/>
      <c r="D56" s="290"/>
      <c r="E56" s="293"/>
      <c r="F56" s="293"/>
      <c r="G56" s="293"/>
      <c r="H56" s="293"/>
      <c r="I56" s="304"/>
    </row>
    <row r="57" s="286" customFormat="1" spans="1:9">
      <c r="A57" s="297"/>
      <c r="B57" s="298"/>
      <c r="C57" s="297"/>
      <c r="D57" s="297"/>
      <c r="E57" s="298"/>
      <c r="F57" s="298"/>
      <c r="G57" s="298"/>
      <c r="H57" s="298"/>
      <c r="I57" s="306"/>
    </row>
  </sheetData>
  <mergeCells count="7">
    <mergeCell ref="A1:I1"/>
    <mergeCell ref="E2:F2"/>
    <mergeCell ref="G2:H2"/>
    <mergeCell ref="A2:A3"/>
    <mergeCell ref="B2:B3"/>
    <mergeCell ref="C2:C3"/>
    <mergeCell ref="D2:D3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9"/>
  <dimension ref="A1:O20"/>
  <sheetViews>
    <sheetView workbookViewId="0">
      <selection activeCell="A10" sqref="$A10:$XFD10"/>
    </sheetView>
  </sheetViews>
  <sheetFormatPr defaultColWidth="9" defaultRowHeight="15.75"/>
  <cols>
    <col min="1" max="1" width="7.5" style="273" customWidth="1"/>
    <col min="2" max="2" width="11.125" style="273" customWidth="1"/>
    <col min="3" max="3" width="9" style="273"/>
    <col min="4" max="4" width="8" style="273" customWidth="1"/>
    <col min="5" max="9" width="9" style="273"/>
    <col min="10" max="10" width="8.375" style="273" customWidth="1"/>
    <col min="11" max="11" width="8" style="273" customWidth="1"/>
    <col min="12" max="14" width="8.25" style="273" customWidth="1"/>
    <col min="15" max="15" width="8.5" style="273" customWidth="1"/>
    <col min="16" max="16" width="9" style="273"/>
    <col min="17" max="17" width="12.8" style="273"/>
    <col min="18" max="16384" width="9" style="273"/>
  </cols>
  <sheetData>
    <row r="1" ht="13.5" customHeight="1" spans="1:15">
      <c r="A1" s="274" t="s">
        <v>113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274"/>
    </row>
    <row r="2" ht="15" customHeight="1" spans="1:15">
      <c r="A2" s="274"/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</row>
    <row r="3" ht="12" customHeight="1" spans="1:15">
      <c r="A3" s="274"/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</row>
    <row r="4" ht="26.1" customHeight="1" spans="1:15">
      <c r="A4" s="275" t="s">
        <v>106</v>
      </c>
      <c r="B4" s="275" t="s">
        <v>114</v>
      </c>
      <c r="C4" s="275" t="s">
        <v>115</v>
      </c>
      <c r="D4" s="275" t="s">
        <v>116</v>
      </c>
      <c r="E4" s="277" t="s">
        <v>117</v>
      </c>
      <c r="F4" s="277"/>
      <c r="G4" s="277" t="s">
        <v>118</v>
      </c>
      <c r="H4" s="277"/>
      <c r="I4" s="277" t="s">
        <v>119</v>
      </c>
      <c r="J4" s="277"/>
      <c r="K4" s="277" t="s">
        <v>120</v>
      </c>
      <c r="L4" s="277"/>
      <c r="M4" s="281" t="s">
        <v>121</v>
      </c>
      <c r="N4" s="282"/>
      <c r="O4" s="275" t="s">
        <v>122</v>
      </c>
    </row>
    <row r="5" ht="26.1" customHeight="1" spans="1:15">
      <c r="A5" s="276"/>
      <c r="B5" s="276"/>
      <c r="C5" s="276"/>
      <c r="D5" s="276"/>
      <c r="E5" s="277" t="s">
        <v>123</v>
      </c>
      <c r="F5" s="277" t="s">
        <v>4</v>
      </c>
      <c r="G5" s="277" t="s">
        <v>123</v>
      </c>
      <c r="H5" s="277" t="s">
        <v>4</v>
      </c>
      <c r="I5" s="277" t="s">
        <v>123</v>
      </c>
      <c r="J5" s="277" t="s">
        <v>4</v>
      </c>
      <c r="K5" s="277" t="s">
        <v>123</v>
      </c>
      <c r="L5" s="277" t="s">
        <v>4</v>
      </c>
      <c r="M5" s="277" t="s">
        <v>123</v>
      </c>
      <c r="N5" s="277" t="s">
        <v>4</v>
      </c>
      <c r="O5" s="276"/>
    </row>
    <row r="6" ht="26.1" customHeight="1" spans="1:15">
      <c r="A6" s="277">
        <v>1</v>
      </c>
      <c r="B6" s="277" t="s">
        <v>124</v>
      </c>
      <c r="C6" s="277">
        <v>42.5</v>
      </c>
      <c r="D6" s="277">
        <v>4</v>
      </c>
      <c r="E6" s="278">
        <f>0.152*1.1*1.07*0.86</f>
        <v>0.154</v>
      </c>
      <c r="F6" s="279" t="e">
        <f>E6*IF(#REF!&gt;=255,255,#REF!)</f>
        <v>#REF!</v>
      </c>
      <c r="G6" s="278">
        <f>0.37*1.1*0.98</f>
        <v>0.399</v>
      </c>
      <c r="H6" s="279" t="e">
        <f>G6*IF(#REF!&gt;=70,70,#REF!)</f>
        <v>#REF!</v>
      </c>
      <c r="I6" s="279">
        <f>1.05*1.06*0.98</f>
        <v>1.09</v>
      </c>
      <c r="J6" s="279" t="e">
        <f>I6*IF(#REF!&gt;=70,70,#REF!)</f>
        <v>#REF!</v>
      </c>
      <c r="K6" s="278">
        <f>0.11*1.1*1.07</f>
        <v>0.129</v>
      </c>
      <c r="L6" s="279" t="e">
        <f>K6*#REF!</f>
        <v>#REF!</v>
      </c>
      <c r="M6" s="279"/>
      <c r="N6" s="279"/>
      <c r="O6" s="283" t="e">
        <f>L6+J6+H6+F6</f>
        <v>#REF!</v>
      </c>
    </row>
    <row r="7" ht="26.1" customHeight="1" spans="1:15">
      <c r="A7" s="277">
        <v>2</v>
      </c>
      <c r="B7" s="277" t="s">
        <v>125</v>
      </c>
      <c r="C7" s="277">
        <v>42.5</v>
      </c>
      <c r="D7" s="277">
        <v>2</v>
      </c>
      <c r="E7" s="278">
        <f>0.242*1.1*1.07*0.86</f>
        <v>0.245</v>
      </c>
      <c r="F7" s="279" t="e">
        <f>E7*IF(#REF!&gt;=255,255,#REF!)</f>
        <v>#REF!</v>
      </c>
      <c r="G7" s="278">
        <f>0.52*1.1*0.98</f>
        <v>0.561</v>
      </c>
      <c r="H7" s="279" t="e">
        <f>G7*IF(#REF!&gt;=70,70,#REF!)</f>
        <v>#REF!</v>
      </c>
      <c r="I7" s="278">
        <f>0.81*1.06*0.98</f>
        <v>0.841</v>
      </c>
      <c r="J7" s="279" t="e">
        <f>I7*IF(#REF!&gt;=70,70,#REF!)</f>
        <v>#REF!</v>
      </c>
      <c r="K7" s="278">
        <f>0.15*1.1*1.07</f>
        <v>0.177</v>
      </c>
      <c r="L7" s="279" t="e">
        <f>K7*#REF!</f>
        <v>#REF!</v>
      </c>
      <c r="M7" s="279"/>
      <c r="N7" s="279"/>
      <c r="O7" s="283" t="e">
        <f>L7+J7+H7+F7</f>
        <v>#REF!</v>
      </c>
    </row>
    <row r="8" ht="26.1" customHeight="1" spans="1:15">
      <c r="A8" s="277">
        <v>3</v>
      </c>
      <c r="B8" s="277" t="s">
        <v>126</v>
      </c>
      <c r="C8" s="277">
        <v>42.5</v>
      </c>
      <c r="D8" s="277">
        <v>2</v>
      </c>
      <c r="E8" s="278">
        <f>0.261*1.1*1.07</f>
        <v>0.307</v>
      </c>
      <c r="F8" s="279" t="e">
        <f>E8*IF(#REF!&gt;=255,255,#REF!)</f>
        <v>#REF!</v>
      </c>
      <c r="G8" s="278">
        <f>0.51*1.1*0.98</f>
        <v>0.55</v>
      </c>
      <c r="H8" s="279" t="e">
        <f>G8*IF(#REF!&gt;=70,70,#REF!)</f>
        <v>#REF!</v>
      </c>
      <c r="I8" s="278">
        <f>0.81*1.06*0.98</f>
        <v>0.841</v>
      </c>
      <c r="J8" s="279" t="e">
        <f>I8*IF(#REF!&gt;=70,70,#REF!)</f>
        <v>#REF!</v>
      </c>
      <c r="K8" s="278">
        <f>0.15*1.1*1.07</f>
        <v>0.177</v>
      </c>
      <c r="L8" s="279" t="e">
        <f>#REF!*K8</f>
        <v>#REF!</v>
      </c>
      <c r="M8" s="279"/>
      <c r="N8" s="279"/>
      <c r="O8" s="283" t="e">
        <f>L8+J8+H8+F8</f>
        <v>#REF!</v>
      </c>
    </row>
    <row r="9" ht="26.1" customHeight="1" spans="1:15">
      <c r="A9" s="277">
        <v>4</v>
      </c>
      <c r="B9" s="277" t="s">
        <v>126</v>
      </c>
      <c r="C9" s="277">
        <v>42.5</v>
      </c>
      <c r="D9" s="277">
        <v>2</v>
      </c>
      <c r="E9" s="278">
        <f>0.261*1.1*1.07</f>
        <v>0.307</v>
      </c>
      <c r="F9" s="279" t="e">
        <f>F8</f>
        <v>#REF!</v>
      </c>
      <c r="G9" s="279">
        <f t="shared" ref="G9:L9" si="0">G8</f>
        <v>0.55</v>
      </c>
      <c r="H9" s="279" t="e">
        <f t="shared" si="0"/>
        <v>#REF!</v>
      </c>
      <c r="I9" s="279">
        <f t="shared" si="0"/>
        <v>0.84</v>
      </c>
      <c r="J9" s="279" t="e">
        <f t="shared" si="0"/>
        <v>#REF!</v>
      </c>
      <c r="K9" s="279">
        <f t="shared" si="0"/>
        <v>0.18</v>
      </c>
      <c r="L9" s="279" t="e">
        <f t="shared" si="0"/>
        <v>#REF!</v>
      </c>
      <c r="M9" s="172">
        <f>E9*0.1</f>
        <v>0.03</v>
      </c>
      <c r="N9" s="172">
        <f>M9*900</f>
        <v>27</v>
      </c>
      <c r="O9" s="167" t="e">
        <f>L9+J9+H9+F9+N9</f>
        <v>#REF!</v>
      </c>
    </row>
    <row r="10" ht="26.1" customHeight="1" spans="1:15">
      <c r="A10" s="277">
        <v>4</v>
      </c>
      <c r="B10" s="277" t="s">
        <v>127</v>
      </c>
      <c r="C10" s="277">
        <v>42.5</v>
      </c>
      <c r="D10" s="277">
        <v>2</v>
      </c>
      <c r="E10" s="278">
        <f>0.289*1.1*1.07</f>
        <v>0.34</v>
      </c>
      <c r="F10" s="279" t="e">
        <f>E10*IF(#REF!&gt;=255,255,#REF!)</f>
        <v>#REF!</v>
      </c>
      <c r="G10" s="278">
        <f>0.49*1.1*0.98</f>
        <v>0.528</v>
      </c>
      <c r="H10" s="279" t="e">
        <f>G10*IF(#REF!&gt;=70,70,#REF!)</f>
        <v>#REF!</v>
      </c>
      <c r="I10" s="278">
        <f>0.81*1.06*0.98</f>
        <v>0.841</v>
      </c>
      <c r="J10" s="279" t="e">
        <f>I10*IF(#REF!&gt;=70,70,#REF!)</f>
        <v>#REF!</v>
      </c>
      <c r="K10" s="278">
        <f>0.15*1.1*1.07</f>
        <v>0.177</v>
      </c>
      <c r="L10" s="279" t="e">
        <f>#REF!*K10</f>
        <v>#REF!</v>
      </c>
      <c r="M10" s="279"/>
      <c r="N10" s="279"/>
      <c r="O10" s="283" t="e">
        <f>L10+J10+H10+F10</f>
        <v>#REF!</v>
      </c>
    </row>
    <row r="11" ht="26.1" customHeight="1" spans="1:15">
      <c r="A11" s="277">
        <v>5</v>
      </c>
      <c r="B11" s="277" t="s">
        <v>128</v>
      </c>
      <c r="C11" s="277">
        <v>42.5</v>
      </c>
      <c r="D11" s="277">
        <v>2</v>
      </c>
      <c r="E11" s="278">
        <f>0.31*1.1*1.07</f>
        <v>0.365</v>
      </c>
      <c r="F11" s="279" t="e">
        <f>E11*IF(#REF!&gt;=255,255,#REF!)</f>
        <v>#REF!</v>
      </c>
      <c r="G11" s="278">
        <f>0.47*1.1*0.98</f>
        <v>0.507</v>
      </c>
      <c r="H11" s="279" t="e">
        <f>G11*IF(#REF!&gt;=70,70,#REF!)</f>
        <v>#REF!</v>
      </c>
      <c r="I11" s="278">
        <f>0.81*1.06*0.98</f>
        <v>0.841</v>
      </c>
      <c r="J11" s="279" t="e">
        <f>I11*IF(#REF!&gt;=70,70,#REF!)</f>
        <v>#REF!</v>
      </c>
      <c r="K11" s="278">
        <f>0.15*1.1*1.07</f>
        <v>0.177</v>
      </c>
      <c r="L11" s="279" t="e">
        <f>K11*#REF!</f>
        <v>#REF!</v>
      </c>
      <c r="M11" s="279"/>
      <c r="N11" s="279"/>
      <c r="O11" s="283" t="e">
        <f>L11+J11+H11+F11</f>
        <v>#REF!</v>
      </c>
    </row>
    <row r="12" ht="26.1" customHeight="1" spans="1:15">
      <c r="A12" s="277">
        <v>6</v>
      </c>
      <c r="B12" s="171" t="s">
        <v>128</v>
      </c>
      <c r="C12" s="171">
        <v>42.5</v>
      </c>
      <c r="D12" s="171">
        <v>2</v>
      </c>
      <c r="E12" s="280">
        <f>0.31*1.1*1.07</f>
        <v>0.365</v>
      </c>
      <c r="F12" s="172" t="e">
        <f>E12*IF(#REF!&gt;=255,255,#REF!)</f>
        <v>#REF!</v>
      </c>
      <c r="G12" s="280">
        <f>0.47*1.1*0.98</f>
        <v>0.507</v>
      </c>
      <c r="H12" s="172" t="e">
        <f>G12*IF(#REF!&gt;=70,70,#REF!)</f>
        <v>#REF!</v>
      </c>
      <c r="I12" s="280">
        <f>0.81*1.06*0.98</f>
        <v>0.841</v>
      </c>
      <c r="J12" s="172" t="e">
        <f>I12*IF(#REF!&gt;=70,70,#REF!)</f>
        <v>#REF!</v>
      </c>
      <c r="K12" s="280">
        <f>0.15*1.1*1.07</f>
        <v>0.177</v>
      </c>
      <c r="L12" s="172" t="e">
        <f>K12*#REF!</f>
        <v>#REF!</v>
      </c>
      <c r="M12" s="172">
        <f>E12*0.1</f>
        <v>0.04</v>
      </c>
      <c r="N12" s="172">
        <f>M12*900</f>
        <v>36</v>
      </c>
      <c r="O12" s="167" t="e">
        <f>L12+J12+H12+F12+N12</f>
        <v>#REF!</v>
      </c>
    </row>
    <row r="13" ht="26.1" customHeight="1" spans="1:15">
      <c r="A13" s="277">
        <v>7</v>
      </c>
      <c r="B13" s="277" t="s">
        <v>129</v>
      </c>
      <c r="C13" s="277">
        <v>42.5</v>
      </c>
      <c r="D13" s="277">
        <v>2</v>
      </c>
      <c r="E13" s="278">
        <f>0.343*1.1*1.07</f>
        <v>0.404</v>
      </c>
      <c r="F13" s="279" t="e">
        <f>E13*IF(#REF!&gt;=255,255,#REF!)</f>
        <v>#REF!</v>
      </c>
      <c r="G13" s="278">
        <f>0.45*1.1*0.98</f>
        <v>0.485</v>
      </c>
      <c r="H13" s="279" t="e">
        <f>G13*IF(#REF!&gt;=70,70,#REF!)</f>
        <v>#REF!</v>
      </c>
      <c r="I13" s="278">
        <f>0.81*1.06*0.98</f>
        <v>0.841</v>
      </c>
      <c r="J13" s="279" t="e">
        <f>I13*IF(#REF!&gt;=70,70,#REF!)</f>
        <v>#REF!</v>
      </c>
      <c r="K13" s="278">
        <f>0.15*1.1*1.07</f>
        <v>0.177</v>
      </c>
      <c r="L13" s="279" t="e">
        <f>K13*#REF!</f>
        <v>#REF!</v>
      </c>
      <c r="M13" s="279"/>
      <c r="N13" s="279"/>
      <c r="O13" s="283" t="e">
        <f t="shared" ref="O13:O17" si="1">L13+J13+H13+F13</f>
        <v>#REF!</v>
      </c>
    </row>
    <row r="14" ht="26.1" customHeight="1" spans="1:15">
      <c r="A14" s="277">
        <v>8</v>
      </c>
      <c r="B14" s="277" t="s">
        <v>130</v>
      </c>
      <c r="C14" s="277">
        <v>42.5</v>
      </c>
      <c r="D14" s="277">
        <v>2</v>
      </c>
      <c r="E14" s="278">
        <f>0.384*1.1*1.07</f>
        <v>0.452</v>
      </c>
      <c r="F14" s="279" t="e">
        <f>E14*IF(#REF!&gt;=255,255,#REF!)</f>
        <v>#REF!</v>
      </c>
      <c r="G14" s="278">
        <f>0.46*1.1*0.98</f>
        <v>0.496</v>
      </c>
      <c r="H14" s="279" t="e">
        <f>G14*IF(#REF!&gt;=70,70,#REF!)</f>
        <v>#REF!</v>
      </c>
      <c r="I14" s="278">
        <f>0.79*1.06*0.98</f>
        <v>0.821</v>
      </c>
      <c r="J14" s="279" t="e">
        <f>I14*IF(#REF!&gt;=70,70,#REF!)</f>
        <v>#REF!</v>
      </c>
      <c r="K14" s="278">
        <f>0.15*1.1*1.07</f>
        <v>0.177</v>
      </c>
      <c r="L14" s="279" t="e">
        <f>K14*#REF!</f>
        <v>#REF!</v>
      </c>
      <c r="M14" s="279"/>
      <c r="N14" s="279"/>
      <c r="O14" s="283" t="e">
        <f t="shared" si="1"/>
        <v>#REF!</v>
      </c>
    </row>
    <row r="15" ht="26.1" customHeight="1" spans="1:15">
      <c r="A15" s="277">
        <v>9</v>
      </c>
      <c r="B15" s="277" t="s">
        <v>131</v>
      </c>
      <c r="C15" s="277"/>
      <c r="D15" s="277"/>
      <c r="E15" s="279">
        <f>0.305*0.86</f>
        <v>0.26</v>
      </c>
      <c r="F15" s="279" t="e">
        <f>E15*IF(#REF!&gt;=255,255,#REF!)</f>
        <v>#REF!</v>
      </c>
      <c r="G15" s="277">
        <v>1.1</v>
      </c>
      <c r="H15" s="279" t="e">
        <f>G15*IF(#REF!&gt;=70,70,#REF!)</f>
        <v>#REF!</v>
      </c>
      <c r="I15" s="277"/>
      <c r="J15" s="279"/>
      <c r="K15" s="277">
        <v>0.183</v>
      </c>
      <c r="L15" s="279" t="e">
        <f>K15*#REF!</f>
        <v>#REF!</v>
      </c>
      <c r="M15" s="279"/>
      <c r="N15" s="279"/>
      <c r="O15" s="283" t="e">
        <f t="shared" si="1"/>
        <v>#REF!</v>
      </c>
    </row>
    <row r="16" ht="26.1" customHeight="1" spans="1:15">
      <c r="A16" s="277">
        <v>10</v>
      </c>
      <c r="B16" s="277" t="s">
        <v>132</v>
      </c>
      <c r="C16" s="277"/>
      <c r="D16" s="277"/>
      <c r="E16" s="279">
        <f>0.261*0.86</f>
        <v>0.22</v>
      </c>
      <c r="F16" s="279" t="e">
        <f>E16*IF(#REF!&gt;=255,255,#REF!)</f>
        <v>#REF!</v>
      </c>
      <c r="G16" s="277">
        <v>1.11</v>
      </c>
      <c r="H16" s="279" t="e">
        <f>G16*IF(#REF!&gt;=70,70,#REF!)</f>
        <v>#REF!</v>
      </c>
      <c r="I16" s="277"/>
      <c r="J16" s="279"/>
      <c r="K16" s="277">
        <v>0.157</v>
      </c>
      <c r="L16" s="279" t="e">
        <f>K16*#REF!</f>
        <v>#REF!</v>
      </c>
      <c r="M16" s="279"/>
      <c r="N16" s="279"/>
      <c r="O16" s="283" t="e">
        <f t="shared" si="1"/>
        <v>#REF!</v>
      </c>
    </row>
    <row r="17" ht="26.1" customHeight="1" spans="1:15">
      <c r="A17" s="277">
        <v>11</v>
      </c>
      <c r="B17" s="277" t="s">
        <v>133</v>
      </c>
      <c r="C17" s="277"/>
      <c r="D17" s="277"/>
      <c r="E17" s="279">
        <f>0.211*0.86</f>
        <v>0.18</v>
      </c>
      <c r="F17" s="279" t="e">
        <f>E17*IF(#REF!&gt;=255,255,#REF!)</f>
        <v>#REF!</v>
      </c>
      <c r="G17" s="277">
        <v>1.13</v>
      </c>
      <c r="H17" s="279" t="e">
        <f>G17*IF(#REF!&gt;=70,70,#REF!)</f>
        <v>#REF!</v>
      </c>
      <c r="I17" s="277"/>
      <c r="J17" s="279"/>
      <c r="K17" s="277">
        <v>0.127</v>
      </c>
      <c r="L17" s="279" t="e">
        <f>K17*#REF!</f>
        <v>#REF!</v>
      </c>
      <c r="M17" s="279"/>
      <c r="N17" s="279"/>
      <c r="O17" s="283" t="e">
        <f t="shared" si="1"/>
        <v>#REF!</v>
      </c>
    </row>
    <row r="18" ht="26.1" customHeight="1" spans="1:15">
      <c r="A18" s="277"/>
      <c r="B18" s="277"/>
      <c r="C18" s="277"/>
      <c r="D18" s="277"/>
      <c r="E18" s="278"/>
      <c r="F18" s="279"/>
      <c r="G18" s="278"/>
      <c r="H18" s="279"/>
      <c r="I18" s="278"/>
      <c r="J18" s="279"/>
      <c r="K18" s="278"/>
      <c r="L18" s="279"/>
      <c r="M18" s="279"/>
      <c r="N18" s="279"/>
      <c r="O18" s="283"/>
    </row>
    <row r="19" ht="26.1" customHeight="1" spans="1:15">
      <c r="A19" s="277"/>
      <c r="B19" s="277"/>
      <c r="C19" s="277"/>
      <c r="D19" s="277"/>
      <c r="E19" s="278"/>
      <c r="F19" s="279"/>
      <c r="G19" s="278"/>
      <c r="H19" s="279"/>
      <c r="I19" s="278"/>
      <c r="J19" s="279"/>
      <c r="K19" s="278"/>
      <c r="L19" s="279"/>
      <c r="M19" s="279"/>
      <c r="N19" s="279"/>
      <c r="O19" s="283"/>
    </row>
    <row r="20" ht="26.1" customHeight="1" spans="1:15">
      <c r="A20" s="277"/>
      <c r="B20" s="277"/>
      <c r="C20" s="277"/>
      <c r="D20" s="277"/>
      <c r="E20" s="277"/>
      <c r="F20" s="277"/>
      <c r="G20" s="277"/>
      <c r="H20" s="277"/>
      <c r="I20" s="277"/>
      <c r="J20" s="277"/>
      <c r="K20" s="277"/>
      <c r="L20" s="277"/>
      <c r="M20" s="277"/>
      <c r="N20" s="277"/>
      <c r="O20" s="277"/>
    </row>
  </sheetData>
  <mergeCells count="11">
    <mergeCell ref="E4:F4"/>
    <mergeCell ref="G4:H4"/>
    <mergeCell ref="I4:J4"/>
    <mergeCell ref="K4:L4"/>
    <mergeCell ref="M4:N4"/>
    <mergeCell ref="A4:A5"/>
    <mergeCell ref="B4:B5"/>
    <mergeCell ref="C4:C5"/>
    <mergeCell ref="D4:D5"/>
    <mergeCell ref="O4:O5"/>
    <mergeCell ref="A1:O3"/>
  </mergeCells>
  <printOptions horizontalCentered="1" verticalCentered="1"/>
  <pageMargins left="0.590277777777778" right="0.590277777777778" top="0.984027777777778" bottom="0.984027777777778" header="0.511805555555556" footer="0.511805555555556"/>
  <pageSetup paperSize="9" firstPageNumber="37" orientation="landscape" useFirstPageNumber="1" horizontalDpi="600" verticalDpi="600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6"/>
  <dimension ref="A1:N36"/>
  <sheetViews>
    <sheetView workbookViewId="0">
      <selection activeCell="D7" sqref="D7"/>
    </sheetView>
  </sheetViews>
  <sheetFormatPr defaultColWidth="9" defaultRowHeight="15.75"/>
  <cols>
    <col min="1" max="1" width="4.7" style="250" customWidth="1"/>
    <col min="2" max="2" width="21.1" style="251" customWidth="1"/>
    <col min="3" max="3" width="11.375" style="247" customWidth="1"/>
    <col min="4" max="4" width="19" style="247" customWidth="1"/>
    <col min="5" max="6" width="8.2" style="247" customWidth="1"/>
    <col min="7" max="7" width="10" style="247" customWidth="1"/>
    <col min="8" max="10" width="9" style="247"/>
    <col min="11" max="11" width="26.375" style="247" customWidth="1"/>
    <col min="12" max="12" width="30" style="247" customWidth="1"/>
    <col min="13" max="13" width="36.375" style="247" customWidth="1"/>
    <col min="14" max="16384" width="9" style="247"/>
  </cols>
  <sheetData>
    <row r="1" s="246" customFormat="1" ht="34" customHeight="1" spans="1:14">
      <c r="A1" s="252" t="s">
        <v>134</v>
      </c>
      <c r="B1" s="252"/>
      <c r="C1" s="252"/>
      <c r="D1" s="252"/>
      <c r="E1" s="252"/>
      <c r="F1" s="252"/>
      <c r="G1" s="252"/>
      <c r="I1" s="269"/>
      <c r="J1" s="269"/>
      <c r="K1" s="270" t="s">
        <v>135</v>
      </c>
      <c r="L1" s="270" t="s">
        <v>136</v>
      </c>
      <c r="M1" s="271" t="s">
        <v>137</v>
      </c>
      <c r="N1" s="269"/>
    </row>
    <row r="2" s="247" customFormat="1" ht="18.75" customHeight="1" spans="1:13">
      <c r="A2" s="253" t="s">
        <v>138</v>
      </c>
      <c r="B2" s="254"/>
      <c r="C2" s="253"/>
      <c r="D2" s="253"/>
      <c r="E2" s="253"/>
      <c r="F2" s="253"/>
      <c r="G2" s="253"/>
      <c r="K2" s="270" t="s">
        <v>139</v>
      </c>
      <c r="L2" s="270" t="s">
        <v>140</v>
      </c>
      <c r="M2" s="271">
        <v>2</v>
      </c>
    </row>
    <row r="3" s="247" customFormat="1" ht="18.75" customHeight="1" spans="1:13">
      <c r="A3" s="255" t="s">
        <v>1</v>
      </c>
      <c r="B3" s="256" t="s">
        <v>141</v>
      </c>
      <c r="C3" s="255" t="s">
        <v>142</v>
      </c>
      <c r="D3" s="255" t="s">
        <v>143</v>
      </c>
      <c r="E3" s="255" t="s">
        <v>144</v>
      </c>
      <c r="F3" s="255" t="s">
        <v>145</v>
      </c>
      <c r="G3" s="255" t="s">
        <v>5</v>
      </c>
      <c r="K3" s="270" t="s">
        <v>146</v>
      </c>
      <c r="L3" s="270" t="s">
        <v>140</v>
      </c>
      <c r="M3" s="271">
        <v>0.3</v>
      </c>
    </row>
    <row r="4" s="248" customFormat="1" ht="18.75" customHeight="1" spans="1:13">
      <c r="A4" s="257" t="s">
        <v>7</v>
      </c>
      <c r="B4" s="258" t="s">
        <v>147</v>
      </c>
      <c r="C4" s="257"/>
      <c r="D4" s="257"/>
      <c r="E4" s="257"/>
      <c r="F4" s="257"/>
      <c r="G4" s="257"/>
      <c r="K4" s="270" t="s">
        <v>148</v>
      </c>
      <c r="L4" s="270" t="s">
        <v>140</v>
      </c>
      <c r="M4" s="271">
        <v>2.5</v>
      </c>
    </row>
    <row r="5" s="247" customFormat="1" ht="18.75" customHeight="1" spans="1:13">
      <c r="A5" s="255">
        <v>1</v>
      </c>
      <c r="B5" s="256" t="s">
        <v>149</v>
      </c>
      <c r="C5" s="259">
        <v>0.056</v>
      </c>
      <c r="D5" s="259">
        <v>0.18</v>
      </c>
      <c r="E5" s="259">
        <v>0.07</v>
      </c>
      <c r="F5" s="259">
        <v>0.09</v>
      </c>
      <c r="G5" s="266"/>
      <c r="K5" s="270" t="s">
        <v>150</v>
      </c>
      <c r="L5" s="270" t="s">
        <v>140</v>
      </c>
      <c r="M5" s="271">
        <v>0.8</v>
      </c>
    </row>
    <row r="6" s="247" customFormat="1" ht="18.75" customHeight="1" spans="1:13">
      <c r="A6" s="255">
        <v>2</v>
      </c>
      <c r="B6" s="256" t="s">
        <v>151</v>
      </c>
      <c r="C6" s="259">
        <f t="shared" ref="C6:C18" si="0">C5</f>
        <v>0.056</v>
      </c>
      <c r="D6" s="259">
        <v>0.18</v>
      </c>
      <c r="E6" s="259">
        <f>E5</f>
        <v>0.07</v>
      </c>
      <c r="F6" s="259">
        <v>0.09</v>
      </c>
      <c r="G6" s="266"/>
      <c r="K6" s="270" t="s">
        <v>152</v>
      </c>
      <c r="L6" s="270"/>
      <c r="M6" s="272">
        <f>SUM(M2:M5)</f>
        <v>5.6</v>
      </c>
    </row>
    <row r="7" s="247" customFormat="1" ht="18.75" customHeight="1" spans="1:7">
      <c r="A7" s="255">
        <v>3</v>
      </c>
      <c r="B7" s="256" t="s">
        <v>153</v>
      </c>
      <c r="C7" s="259">
        <f t="shared" si="0"/>
        <v>0.056</v>
      </c>
      <c r="D7" s="259">
        <v>0.06</v>
      </c>
      <c r="E7" s="259">
        <v>0.07</v>
      </c>
      <c r="F7" s="259">
        <v>0.09</v>
      </c>
      <c r="G7" s="266"/>
    </row>
    <row r="8" s="248" customFormat="1" ht="18.75" customHeight="1" spans="1:7">
      <c r="A8" s="257">
        <v>4</v>
      </c>
      <c r="B8" s="258" t="s">
        <v>154</v>
      </c>
      <c r="C8" s="260">
        <f t="shared" si="0"/>
        <v>0.056</v>
      </c>
      <c r="D8" s="260">
        <v>0.18</v>
      </c>
      <c r="E8" s="260">
        <v>0.07</v>
      </c>
      <c r="F8" s="260">
        <v>0.09</v>
      </c>
      <c r="G8" s="267"/>
    </row>
    <row r="9" s="247" customFormat="1" ht="18.75" customHeight="1" spans="1:7">
      <c r="A9" s="255">
        <v>5</v>
      </c>
      <c r="B9" s="256" t="s">
        <v>155</v>
      </c>
      <c r="C9" s="259">
        <f t="shared" si="0"/>
        <v>0.056</v>
      </c>
      <c r="D9" s="259">
        <v>0.1</v>
      </c>
      <c r="E9" s="259">
        <f>E5</f>
        <v>0.07</v>
      </c>
      <c r="F9" s="259">
        <v>0.09</v>
      </c>
      <c r="G9" s="266"/>
    </row>
    <row r="10" s="247" customFormat="1" ht="18.75" customHeight="1" spans="1:7">
      <c r="A10" s="257">
        <v>6</v>
      </c>
      <c r="B10" s="258" t="s">
        <v>156</v>
      </c>
      <c r="C10" s="260">
        <f t="shared" si="0"/>
        <v>0.056</v>
      </c>
      <c r="D10" s="260">
        <v>0.04</v>
      </c>
      <c r="E10" s="260">
        <f>E5</f>
        <v>0.07</v>
      </c>
      <c r="F10" s="260">
        <v>0.09</v>
      </c>
      <c r="G10" s="266"/>
    </row>
    <row r="11" s="247" customFormat="1" ht="18.75" customHeight="1" spans="1:7">
      <c r="A11" s="255">
        <v>7</v>
      </c>
      <c r="B11" s="256" t="s">
        <v>157</v>
      </c>
      <c r="C11" s="259">
        <v>0.005</v>
      </c>
      <c r="D11" s="259">
        <v>0.06</v>
      </c>
      <c r="E11" s="259">
        <f>E5</f>
        <v>0.07</v>
      </c>
      <c r="F11" s="259">
        <v>0.09</v>
      </c>
      <c r="G11" s="266"/>
    </row>
    <row r="12" s="247" customFormat="1" ht="18.75" customHeight="1" spans="1:7">
      <c r="A12" s="255">
        <v>8</v>
      </c>
      <c r="B12" s="256" t="s">
        <v>158</v>
      </c>
      <c r="C12" s="259">
        <f>C10</f>
        <v>0.056</v>
      </c>
      <c r="D12" s="259">
        <v>0.05</v>
      </c>
      <c r="E12" s="259">
        <f>E5</f>
        <v>0.07</v>
      </c>
      <c r="F12" s="259">
        <v>0.09</v>
      </c>
      <c r="G12" s="266"/>
    </row>
    <row r="13" s="247" customFormat="1" ht="18.75" customHeight="1" spans="1:7">
      <c r="A13" s="255">
        <v>9</v>
      </c>
      <c r="B13" s="256" t="s">
        <v>159</v>
      </c>
      <c r="C13" s="259">
        <f t="shared" si="0"/>
        <v>0.056</v>
      </c>
      <c r="D13" s="259">
        <v>0.1</v>
      </c>
      <c r="E13" s="259">
        <f>E5</f>
        <v>0.07</v>
      </c>
      <c r="F13" s="259">
        <v>0.09</v>
      </c>
      <c r="G13" s="266"/>
    </row>
    <row r="14" s="247" customFormat="1" ht="18.75" customHeight="1" spans="1:7">
      <c r="A14" s="255">
        <v>10</v>
      </c>
      <c r="B14" s="256" t="s">
        <v>160</v>
      </c>
      <c r="C14" s="259">
        <v>0.02</v>
      </c>
      <c r="D14" s="259">
        <v>0.03</v>
      </c>
      <c r="E14" s="259">
        <f>E5</f>
        <v>0.07</v>
      </c>
      <c r="F14" s="259">
        <v>0.09</v>
      </c>
      <c r="G14" s="266"/>
    </row>
    <row r="15" s="247" customFormat="1" ht="18.75" customHeight="1" spans="1:7">
      <c r="A15" s="255">
        <v>11</v>
      </c>
      <c r="B15" s="256" t="s">
        <v>161</v>
      </c>
      <c r="C15" s="259">
        <f>C5</f>
        <v>0.056</v>
      </c>
      <c r="D15" s="259">
        <v>0.06</v>
      </c>
      <c r="E15" s="259">
        <f>E5</f>
        <v>0.07</v>
      </c>
      <c r="F15" s="259">
        <v>0.09</v>
      </c>
      <c r="G15" s="266"/>
    </row>
    <row r="16" s="247" customFormat="1" ht="18.75" customHeight="1" spans="1:7">
      <c r="A16" s="255">
        <v>12</v>
      </c>
      <c r="B16" s="256" t="s">
        <v>162</v>
      </c>
      <c r="C16" s="259">
        <f t="shared" si="0"/>
        <v>0.056</v>
      </c>
      <c r="D16" s="259">
        <v>0.1</v>
      </c>
      <c r="E16" s="259">
        <f>E5</f>
        <v>0.07</v>
      </c>
      <c r="F16" s="259">
        <v>0.09</v>
      </c>
      <c r="G16" s="266"/>
    </row>
    <row r="17" s="248" customFormat="1" ht="18.75" customHeight="1" spans="1:7">
      <c r="A17" s="257" t="s">
        <v>51</v>
      </c>
      <c r="B17" s="258" t="s">
        <v>163</v>
      </c>
      <c r="C17" s="260">
        <f t="shared" si="0"/>
        <v>0.056</v>
      </c>
      <c r="D17" s="260">
        <v>0.6</v>
      </c>
      <c r="E17" s="260">
        <v>0.07</v>
      </c>
      <c r="F17" s="260">
        <v>0.09</v>
      </c>
      <c r="G17" s="267"/>
    </row>
    <row r="18" s="249" customFormat="1" ht="19.5" customHeight="1" spans="1:7">
      <c r="A18" s="261">
        <v>1</v>
      </c>
      <c r="B18" s="262" t="s">
        <v>164</v>
      </c>
      <c r="C18" s="263">
        <f t="shared" si="0"/>
        <v>0.056</v>
      </c>
      <c r="D18" s="263">
        <f>D17</f>
        <v>0.6</v>
      </c>
      <c r="E18" s="263">
        <f>E17</f>
        <v>0.07</v>
      </c>
      <c r="F18" s="263">
        <f>F17</f>
        <v>0.09</v>
      </c>
      <c r="G18" s="261"/>
    </row>
    <row r="19" s="249" customFormat="1" ht="19.5" customHeight="1" spans="1:7">
      <c r="A19" s="261">
        <v>2</v>
      </c>
      <c r="B19" s="262" t="s">
        <v>165</v>
      </c>
      <c r="C19" s="263">
        <f>C17</f>
        <v>0.056</v>
      </c>
      <c r="D19" s="263">
        <f>D17</f>
        <v>0.6</v>
      </c>
      <c r="E19" s="263">
        <f>E17</f>
        <v>0.07</v>
      </c>
      <c r="F19" s="263">
        <f>F17</f>
        <v>0.09</v>
      </c>
      <c r="G19" s="261"/>
    </row>
    <row r="20" s="249" customFormat="1" ht="19.5" customHeight="1" spans="1:7">
      <c r="A20" s="264"/>
      <c r="B20" s="265"/>
      <c r="E20" s="268"/>
      <c r="F20" s="265"/>
      <c r="G20" s="265"/>
    </row>
    <row r="21" s="249" customFormat="1" ht="19.5" customHeight="1" spans="1:7">
      <c r="A21" s="264"/>
      <c r="B21" s="265"/>
      <c r="E21" s="268"/>
      <c r="F21" s="265"/>
      <c r="G21" s="265"/>
    </row>
    <row r="22" s="249" customFormat="1" ht="19.5" customHeight="1" spans="1:7">
      <c r="A22" s="264"/>
      <c r="B22" s="265"/>
      <c r="E22" s="268"/>
      <c r="F22" s="265"/>
      <c r="G22" s="265"/>
    </row>
    <row r="23" s="249" customFormat="1" ht="19.5" customHeight="1" spans="1:7">
      <c r="A23" s="264"/>
      <c r="B23" s="265"/>
      <c r="E23" s="268"/>
      <c r="F23" s="265"/>
      <c r="G23" s="265"/>
    </row>
    <row r="24" s="249" customFormat="1" ht="19.5" customHeight="1" spans="1:7">
      <c r="A24" s="264"/>
      <c r="B24" s="265"/>
      <c r="E24" s="268"/>
      <c r="F24" s="265"/>
      <c r="G24" s="265"/>
    </row>
    <row r="25" s="247" customFormat="1" spans="1:7">
      <c r="A25" s="250"/>
      <c r="B25" s="251"/>
      <c r="C25" s="265"/>
      <c r="D25" s="265"/>
      <c r="E25" s="265"/>
      <c r="F25" s="265"/>
      <c r="G25" s="265"/>
    </row>
    <row r="26" s="247" customFormat="1" spans="1:7">
      <c r="A26" s="250"/>
      <c r="B26" s="251"/>
      <c r="C26" s="265"/>
      <c r="D26" s="265"/>
      <c r="E26" s="265"/>
      <c r="F26" s="265"/>
      <c r="G26" s="265"/>
    </row>
    <row r="27" s="247" customFormat="1" spans="1:7">
      <c r="A27" s="250"/>
      <c r="B27" s="251"/>
      <c r="C27" s="265"/>
      <c r="D27" s="265"/>
      <c r="E27" s="265"/>
      <c r="F27" s="265"/>
      <c r="G27" s="265"/>
    </row>
    <row r="28" s="247" customFormat="1" spans="1:7">
      <c r="A28" s="250"/>
      <c r="B28" s="251"/>
      <c r="C28" s="265"/>
      <c r="D28" s="265"/>
      <c r="E28" s="265"/>
      <c r="F28" s="265"/>
      <c r="G28" s="265"/>
    </row>
    <row r="29" s="247" customFormat="1" spans="1:7">
      <c r="A29" s="250"/>
      <c r="B29" s="251"/>
      <c r="C29" s="265"/>
      <c r="D29" s="265"/>
      <c r="E29" s="265"/>
      <c r="F29" s="265"/>
      <c r="G29" s="265"/>
    </row>
    <row r="30" s="247" customFormat="1" spans="1:7">
      <c r="A30" s="250"/>
      <c r="B30" s="251"/>
      <c r="C30" s="265"/>
      <c r="D30" s="265"/>
      <c r="E30" s="265"/>
      <c r="F30" s="265"/>
      <c r="G30" s="265"/>
    </row>
    <row r="31" s="247" customFormat="1" spans="1:2">
      <c r="A31" s="250"/>
      <c r="B31" s="251"/>
    </row>
    <row r="32" s="247" customFormat="1" spans="1:2">
      <c r="A32" s="250"/>
      <c r="B32" s="251"/>
    </row>
    <row r="33" s="247" customFormat="1" spans="1:2">
      <c r="A33" s="250"/>
      <c r="B33" s="251"/>
    </row>
    <row r="34" s="247" customFormat="1" spans="1:2">
      <c r="A34" s="250"/>
      <c r="B34" s="251"/>
    </row>
    <row r="35" s="247" customFormat="1" spans="1:2">
      <c r="A35" s="250"/>
      <c r="B35" s="251"/>
    </row>
    <row r="36" s="247" customFormat="1" spans="1:2">
      <c r="A36" s="250"/>
      <c r="B36" s="251"/>
    </row>
  </sheetData>
  <mergeCells count="7">
    <mergeCell ref="A1:G1"/>
    <mergeCell ref="A2:G2"/>
    <mergeCell ref="C26:G26"/>
    <mergeCell ref="C27:G27"/>
    <mergeCell ref="C28:G28"/>
    <mergeCell ref="C29:G29"/>
    <mergeCell ref="C30:G30"/>
  </mergeCells>
  <pageMargins left="0.75" right="0.75" top="1" bottom="1" header="0.5" footer="0.5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5"/>
  <dimension ref="A1:O957"/>
  <sheetViews>
    <sheetView workbookViewId="0">
      <selection activeCell="E921" sqref="E921"/>
    </sheetView>
  </sheetViews>
  <sheetFormatPr defaultColWidth="8.8" defaultRowHeight="15.75"/>
  <cols>
    <col min="2" max="2" width="15.5" customWidth="1"/>
    <col min="5" max="5" width="11.5" customWidth="1"/>
    <col min="6" max="6" width="12.1" customWidth="1"/>
    <col min="8" max="8" width="10.5"/>
    <col min="9" max="9" width="12.8"/>
    <col min="10" max="10" width="13.9"/>
    <col min="13" max="13" width="10.6"/>
    <col min="14" max="14" width="9.6"/>
  </cols>
  <sheetData>
    <row r="1" spans="1:7">
      <c r="A1" s="74" t="s">
        <v>166</v>
      </c>
      <c r="B1" s="74"/>
      <c r="C1" s="74"/>
      <c r="D1" s="74"/>
      <c r="E1" s="74"/>
      <c r="F1" s="74"/>
      <c r="G1" s="98"/>
    </row>
    <row r="2" spans="1:7">
      <c r="A2" s="75" t="s">
        <v>167</v>
      </c>
      <c r="B2" s="75"/>
      <c r="C2" s="75"/>
      <c r="D2" s="75"/>
      <c r="E2" s="99"/>
      <c r="F2" s="100" t="s">
        <v>168</v>
      </c>
      <c r="G2" s="98"/>
    </row>
    <row r="3" spans="1:7">
      <c r="A3" s="76" t="s">
        <v>169</v>
      </c>
      <c r="B3" s="76"/>
      <c r="C3" s="76"/>
      <c r="D3" s="76"/>
      <c r="E3" s="76"/>
      <c r="F3" s="76"/>
      <c r="G3" s="98"/>
    </row>
    <row r="4" spans="1:7">
      <c r="A4" s="77" t="s">
        <v>106</v>
      </c>
      <c r="B4" s="77" t="s">
        <v>107</v>
      </c>
      <c r="C4" s="77" t="s">
        <v>3</v>
      </c>
      <c r="D4" s="78" t="s">
        <v>4</v>
      </c>
      <c r="E4" s="86" t="s">
        <v>122</v>
      </c>
      <c r="F4" s="86" t="s">
        <v>170</v>
      </c>
      <c r="G4" s="101"/>
    </row>
    <row r="5" spans="1:7">
      <c r="A5" s="77" t="s">
        <v>7</v>
      </c>
      <c r="B5" s="77" t="s">
        <v>171</v>
      </c>
      <c r="C5" s="77"/>
      <c r="D5" s="78"/>
      <c r="E5" s="78"/>
      <c r="F5" s="78" t="e">
        <f>F6+F13+F14</f>
        <v>#REF!</v>
      </c>
      <c r="G5" s="101"/>
    </row>
    <row r="6" spans="1:7">
      <c r="A6" s="77" t="s">
        <v>172</v>
      </c>
      <c r="B6" s="77" t="s">
        <v>140</v>
      </c>
      <c r="C6" s="77"/>
      <c r="D6" s="78"/>
      <c r="E6" s="78"/>
      <c r="F6" s="78" t="e">
        <f>F7+F11+F12</f>
        <v>#REF!</v>
      </c>
      <c r="G6" s="101"/>
    </row>
    <row r="7" spans="1:7">
      <c r="A7" s="77">
        <v>1</v>
      </c>
      <c r="B7" s="77" t="s">
        <v>173</v>
      </c>
      <c r="C7" s="79"/>
      <c r="D7" s="78"/>
      <c r="E7" s="78"/>
      <c r="F7" s="78">
        <f>SUM(F8:F9)</f>
        <v>1343.59</v>
      </c>
      <c r="G7" s="101"/>
    </row>
    <row r="8" spans="1:7">
      <c r="A8" s="77"/>
      <c r="B8" s="79" t="s">
        <v>174</v>
      </c>
      <c r="C8" s="79" t="s">
        <v>175</v>
      </c>
      <c r="D8" s="78">
        <v>4.6</v>
      </c>
      <c r="E8" s="78">
        <v>8.1</v>
      </c>
      <c r="F8" s="78">
        <f t="shared" ref="F8:F11" si="0">E8*D8</f>
        <v>37.26</v>
      </c>
      <c r="G8" s="101"/>
    </row>
    <row r="9" spans="1:7">
      <c r="A9" s="77"/>
      <c r="B9" s="79" t="s">
        <v>176</v>
      </c>
      <c r="C9" s="79" t="s">
        <v>175</v>
      </c>
      <c r="D9" s="78">
        <v>226.4</v>
      </c>
      <c r="E9" s="78">
        <v>5.77</v>
      </c>
      <c r="F9" s="78">
        <f t="shared" si="0"/>
        <v>1306.33</v>
      </c>
      <c r="G9" s="101"/>
    </row>
    <row r="10" spans="1:7">
      <c r="A10" s="77">
        <v>2</v>
      </c>
      <c r="B10" s="77" t="s">
        <v>177</v>
      </c>
      <c r="C10" s="77"/>
      <c r="D10" s="78"/>
      <c r="E10" s="78"/>
      <c r="F10" s="78" t="e">
        <f>F11</f>
        <v>#REF!</v>
      </c>
      <c r="G10" s="101"/>
    </row>
    <row r="11" spans="1:7">
      <c r="A11" s="77"/>
      <c r="B11" s="77" t="s">
        <v>178</v>
      </c>
      <c r="C11" s="77" t="s">
        <v>179</v>
      </c>
      <c r="D11" s="78">
        <v>14.4</v>
      </c>
      <c r="E11" s="78" t="e">
        <f>#REF!</f>
        <v>#REF!</v>
      </c>
      <c r="F11" s="78" t="e">
        <f t="shared" si="0"/>
        <v>#REF!</v>
      </c>
      <c r="G11" s="101"/>
    </row>
    <row r="12" spans="1:7">
      <c r="A12" s="77">
        <v>3</v>
      </c>
      <c r="B12" s="77" t="s">
        <v>180</v>
      </c>
      <c r="C12" s="77" t="s">
        <v>101</v>
      </c>
      <c r="D12" s="78">
        <v>5</v>
      </c>
      <c r="E12" s="78" t="e">
        <f>F7+F10</f>
        <v>#REF!</v>
      </c>
      <c r="F12" s="78" t="e">
        <f>(F7+F11)*D12/100</f>
        <v>#REF!</v>
      </c>
      <c r="G12" s="101"/>
    </row>
    <row r="13" spans="1:7">
      <c r="A13" s="77" t="s">
        <v>181</v>
      </c>
      <c r="B13" s="77" t="s">
        <v>182</v>
      </c>
      <c r="C13" s="80">
        <v>0.055</v>
      </c>
      <c r="D13" s="81"/>
      <c r="E13" s="78"/>
      <c r="F13" s="78" t="e">
        <f>C13*F6</f>
        <v>#REF!</v>
      </c>
      <c r="G13" s="101"/>
    </row>
    <row r="14" spans="1:7">
      <c r="A14" s="77"/>
      <c r="B14" s="77"/>
      <c r="C14" s="80"/>
      <c r="D14" s="81"/>
      <c r="E14" s="78"/>
      <c r="F14" s="78"/>
      <c r="G14" s="101"/>
    </row>
    <row r="15" spans="1:7">
      <c r="A15" s="77" t="s">
        <v>51</v>
      </c>
      <c r="B15" s="77" t="s">
        <v>143</v>
      </c>
      <c r="C15" s="80">
        <v>0.04</v>
      </c>
      <c r="D15" s="81"/>
      <c r="E15" s="78"/>
      <c r="F15" s="78" t="e">
        <f>C15*F5</f>
        <v>#REF!</v>
      </c>
      <c r="G15" s="101"/>
    </row>
    <row r="16" spans="1:7">
      <c r="A16" s="77" t="s">
        <v>74</v>
      </c>
      <c r="B16" s="77" t="s">
        <v>183</v>
      </c>
      <c r="C16" s="80">
        <v>0.07</v>
      </c>
      <c r="D16" s="81"/>
      <c r="E16" s="78"/>
      <c r="F16" s="78" t="e">
        <f>C16*(F5+F15)</f>
        <v>#REF!</v>
      </c>
      <c r="G16" s="101"/>
    </row>
    <row r="17" spans="1:7">
      <c r="A17" s="77" t="s">
        <v>184</v>
      </c>
      <c r="B17" s="77" t="s">
        <v>185</v>
      </c>
      <c r="C17" s="80">
        <v>0.09</v>
      </c>
      <c r="D17" s="81"/>
      <c r="E17" s="78"/>
      <c r="F17" s="78" t="e">
        <f>C17*(F5+F15+F16)</f>
        <v>#REF!</v>
      </c>
      <c r="G17" s="101"/>
    </row>
    <row r="18" spans="1:7">
      <c r="A18" s="77"/>
      <c r="B18" s="77"/>
      <c r="C18" s="82"/>
      <c r="D18" s="78"/>
      <c r="E18" s="78"/>
      <c r="F18" s="78"/>
      <c r="G18" s="101"/>
    </row>
    <row r="19" spans="1:7">
      <c r="A19" s="77"/>
      <c r="B19" s="77" t="s">
        <v>186</v>
      </c>
      <c r="C19" s="82"/>
      <c r="D19" s="78"/>
      <c r="E19" s="78"/>
      <c r="F19" s="78" t="e">
        <f>F5++F15+F16+F17</f>
        <v>#REF!</v>
      </c>
      <c r="G19" s="101"/>
    </row>
    <row r="20" spans="1:7">
      <c r="A20" s="77" t="s">
        <v>187</v>
      </c>
      <c r="B20" s="77" t="s">
        <v>188</v>
      </c>
      <c r="C20" s="80" t="e">
        <f>[93]取费表!I25</f>
        <v>#REF!</v>
      </c>
      <c r="D20" s="81"/>
      <c r="E20" s="78"/>
      <c r="F20" s="78" t="e">
        <f>F19*C20</f>
        <v>#REF!</v>
      </c>
      <c r="G20" s="101"/>
    </row>
    <row r="21" spans="1:7">
      <c r="A21" s="77"/>
      <c r="B21" s="77" t="s">
        <v>189</v>
      </c>
      <c r="C21" s="77"/>
      <c r="D21" s="78"/>
      <c r="E21" s="78"/>
      <c r="F21" s="78" t="e">
        <f>F19+F20</f>
        <v>#REF!</v>
      </c>
      <c r="G21" s="101"/>
    </row>
    <row r="22" spans="1:6">
      <c r="A22" s="83"/>
      <c r="B22" s="83"/>
      <c r="C22" s="83"/>
      <c r="D22" s="83"/>
      <c r="E22" s="83"/>
      <c r="F22" s="83"/>
    </row>
    <row r="23" spans="1:6">
      <c r="A23" s="84" t="s">
        <v>190</v>
      </c>
      <c r="B23" s="84"/>
      <c r="C23" s="84"/>
      <c r="D23" s="84"/>
      <c r="E23" s="84"/>
      <c r="F23" s="84"/>
    </row>
    <row r="24" spans="1:6">
      <c r="A24" s="84" t="s">
        <v>191</v>
      </c>
      <c r="B24" s="84"/>
      <c r="C24" s="84"/>
      <c r="D24" s="84"/>
      <c r="E24" s="102" t="s">
        <v>192</v>
      </c>
      <c r="F24" s="102"/>
    </row>
    <row r="25" spans="1:6">
      <c r="A25" s="85" t="s">
        <v>106</v>
      </c>
      <c r="B25" s="85" t="s">
        <v>107</v>
      </c>
      <c r="C25" s="85" t="s">
        <v>3</v>
      </c>
      <c r="D25" s="86" t="s">
        <v>4</v>
      </c>
      <c r="E25" s="86" t="s">
        <v>122</v>
      </c>
      <c r="F25" s="86" t="s">
        <v>170</v>
      </c>
    </row>
    <row r="26" spans="1:6">
      <c r="A26" s="85" t="s">
        <v>7</v>
      </c>
      <c r="B26" s="85" t="s">
        <v>171</v>
      </c>
      <c r="C26" s="85"/>
      <c r="D26" s="86"/>
      <c r="E26" s="86"/>
      <c r="F26" s="86">
        <f>F27+F32</f>
        <v>106.74</v>
      </c>
    </row>
    <row r="27" spans="1:6">
      <c r="A27" s="85" t="s">
        <v>9</v>
      </c>
      <c r="B27" s="85" t="s">
        <v>140</v>
      </c>
      <c r="C27" s="85"/>
      <c r="D27" s="86"/>
      <c r="E27" s="86"/>
      <c r="F27" s="86">
        <f>F28+F30</f>
        <v>101.18</v>
      </c>
    </row>
    <row r="28" spans="1:6">
      <c r="A28" s="85">
        <v>1</v>
      </c>
      <c r="B28" s="85" t="s">
        <v>173</v>
      </c>
      <c r="C28" s="85"/>
      <c r="D28" s="86"/>
      <c r="E28" s="86"/>
      <c r="F28" s="86">
        <f>F29</f>
        <v>96.36</v>
      </c>
    </row>
    <row r="29" spans="1:6">
      <c r="A29" s="85"/>
      <c r="B29" s="85" t="s">
        <v>176</v>
      </c>
      <c r="C29" s="85" t="s">
        <v>175</v>
      </c>
      <c r="D29" s="86">
        <v>16.7</v>
      </c>
      <c r="E29" s="86">
        <v>5.77</v>
      </c>
      <c r="F29" s="86">
        <f>E29*D29</f>
        <v>96.36</v>
      </c>
    </row>
    <row r="30" spans="1:6">
      <c r="A30" s="85">
        <v>2</v>
      </c>
      <c r="B30" s="85" t="s">
        <v>180</v>
      </c>
      <c r="C30" s="85" t="s">
        <v>193</v>
      </c>
      <c r="D30" s="86">
        <v>5</v>
      </c>
      <c r="E30" s="86"/>
      <c r="F30" s="86">
        <f>F29*D30/100</f>
        <v>4.82</v>
      </c>
    </row>
    <row r="31" spans="1:6">
      <c r="A31" s="85"/>
      <c r="B31" s="85"/>
      <c r="C31" s="85"/>
      <c r="D31" s="86"/>
      <c r="E31" s="86"/>
      <c r="F31" s="86"/>
    </row>
    <row r="32" spans="1:6">
      <c r="A32" s="85" t="s">
        <v>18</v>
      </c>
      <c r="B32" s="85" t="s">
        <v>142</v>
      </c>
      <c r="C32" s="87">
        <v>0.055</v>
      </c>
      <c r="D32" s="86"/>
      <c r="E32" s="86"/>
      <c r="F32" s="86">
        <f>F27*C32</f>
        <v>5.56</v>
      </c>
    </row>
    <row r="33" spans="1:6">
      <c r="A33" s="85"/>
      <c r="B33" s="85"/>
      <c r="C33" s="85"/>
      <c r="D33" s="86"/>
      <c r="E33" s="86"/>
      <c r="F33" s="86"/>
    </row>
    <row r="34" spans="1:6">
      <c r="A34" s="85" t="s">
        <v>51</v>
      </c>
      <c r="B34" s="85" t="s">
        <v>143</v>
      </c>
      <c r="C34" s="87">
        <v>0.04</v>
      </c>
      <c r="D34" s="86"/>
      <c r="E34" s="86"/>
      <c r="F34" s="86">
        <f>F26*C34</f>
        <v>4.27</v>
      </c>
    </row>
    <row r="35" spans="1:6">
      <c r="A35" s="85" t="s">
        <v>74</v>
      </c>
      <c r="B35" s="85" t="s">
        <v>183</v>
      </c>
      <c r="C35" s="87">
        <v>0.07</v>
      </c>
      <c r="D35" s="86"/>
      <c r="E35" s="86"/>
      <c r="F35" s="86">
        <f>(F26+F34)*C35</f>
        <v>7.77</v>
      </c>
    </row>
    <row r="36" spans="1:6">
      <c r="A36" s="85" t="s">
        <v>184</v>
      </c>
      <c r="B36" s="85" t="s">
        <v>194</v>
      </c>
      <c r="C36" s="85"/>
      <c r="D36" s="86"/>
      <c r="E36" s="86"/>
      <c r="F36" s="86"/>
    </row>
    <row r="37" spans="1:6">
      <c r="A37" s="85" t="s">
        <v>187</v>
      </c>
      <c r="B37" s="85" t="s">
        <v>195</v>
      </c>
      <c r="C37" s="87">
        <v>0.09</v>
      </c>
      <c r="D37" s="86"/>
      <c r="E37" s="86"/>
      <c r="F37" s="86">
        <f>(F26+F34+F35)*C37</f>
        <v>10.69</v>
      </c>
    </row>
    <row r="38" spans="1:6">
      <c r="A38" s="85"/>
      <c r="B38" s="85"/>
      <c r="C38" s="85"/>
      <c r="D38" s="86"/>
      <c r="E38" s="86"/>
      <c r="F38" s="86"/>
    </row>
    <row r="39" spans="1:6">
      <c r="A39" s="85"/>
      <c r="B39" s="85" t="s">
        <v>186</v>
      </c>
      <c r="C39" s="85"/>
      <c r="D39" s="86"/>
      <c r="E39" s="86"/>
      <c r="F39" s="86">
        <f>F26+F34+F35+F37</f>
        <v>129.47</v>
      </c>
    </row>
    <row r="40" spans="1:6">
      <c r="A40" s="85" t="s">
        <v>196</v>
      </c>
      <c r="B40" s="85" t="s">
        <v>188</v>
      </c>
      <c r="C40" s="80">
        <v>0.03</v>
      </c>
      <c r="D40" s="86"/>
      <c r="E40" s="86"/>
      <c r="F40" s="86">
        <f>F39*C40</f>
        <v>3.88</v>
      </c>
    </row>
    <row r="41" spans="1:6">
      <c r="A41" s="85"/>
      <c r="B41" s="77" t="s">
        <v>189</v>
      </c>
      <c r="C41" s="85"/>
      <c r="D41" s="86"/>
      <c r="E41" s="86"/>
      <c r="F41" s="86">
        <f>F39+F40</f>
        <v>133.35</v>
      </c>
    </row>
    <row r="42" spans="1:6">
      <c r="A42" s="83"/>
      <c r="B42" s="83"/>
      <c r="C42" s="83"/>
      <c r="D42" s="83"/>
      <c r="E42" s="83"/>
      <c r="F42" s="83"/>
    </row>
    <row r="43" spans="1:6">
      <c r="A43" s="88" t="s">
        <v>197</v>
      </c>
      <c r="B43" s="88"/>
      <c r="C43" s="88"/>
      <c r="D43" s="88"/>
      <c r="E43" s="88"/>
      <c r="F43" s="88"/>
    </row>
    <row r="44" spans="1:6">
      <c r="A44" s="89" t="s">
        <v>198</v>
      </c>
      <c r="B44" s="89"/>
      <c r="C44" s="89"/>
      <c r="D44" s="89"/>
      <c r="E44" s="103"/>
      <c r="F44" s="104" t="s">
        <v>199</v>
      </c>
    </row>
    <row r="45" spans="1:6">
      <c r="A45" s="90" t="s">
        <v>200</v>
      </c>
      <c r="B45" s="91"/>
      <c r="C45" s="91"/>
      <c r="D45" s="91"/>
      <c r="E45" s="91"/>
      <c r="F45" s="91"/>
    </row>
    <row r="46" spans="1:6">
      <c r="A46" s="92" t="s">
        <v>201</v>
      </c>
      <c r="B46" s="93" t="s">
        <v>202</v>
      </c>
      <c r="C46" s="93" t="s">
        <v>203</v>
      </c>
      <c r="D46" s="94" t="s">
        <v>204</v>
      </c>
      <c r="E46" s="86" t="s">
        <v>122</v>
      </c>
      <c r="F46" s="86" t="s">
        <v>170</v>
      </c>
    </row>
    <row r="47" spans="1:6">
      <c r="A47" s="92" t="s">
        <v>7</v>
      </c>
      <c r="B47" s="93" t="s">
        <v>205</v>
      </c>
      <c r="C47" s="95"/>
      <c r="D47" s="94"/>
      <c r="E47" s="94"/>
      <c r="F47" s="94" t="e">
        <f>F48+F62+F63</f>
        <v>#REF!</v>
      </c>
    </row>
    <row r="48" spans="1:6">
      <c r="A48" s="92" t="s">
        <v>172</v>
      </c>
      <c r="B48" s="93" t="s">
        <v>171</v>
      </c>
      <c r="C48" s="95"/>
      <c r="D48" s="94"/>
      <c r="E48" s="94"/>
      <c r="F48" s="94" t="e">
        <f>F49+F52+F56</f>
        <v>#REF!</v>
      </c>
    </row>
    <row r="49" spans="1:6">
      <c r="A49" s="92">
        <v>1</v>
      </c>
      <c r="B49" s="93" t="s">
        <v>173</v>
      </c>
      <c r="C49" s="96"/>
      <c r="D49" s="94"/>
      <c r="E49" s="94"/>
      <c r="F49" s="94">
        <f>SUM(F50:F51)</f>
        <v>13190.81</v>
      </c>
    </row>
    <row r="50" spans="1:6">
      <c r="A50" s="92"/>
      <c r="B50" s="96" t="s">
        <v>174</v>
      </c>
      <c r="C50" s="96" t="s">
        <v>175</v>
      </c>
      <c r="D50" s="94">
        <v>1035.46</v>
      </c>
      <c r="E50" s="94">
        <v>8.1</v>
      </c>
      <c r="F50" s="94">
        <f t="shared" ref="F50:F54" si="1">E50*D50</f>
        <v>8387.23</v>
      </c>
    </row>
    <row r="51" spans="1:6">
      <c r="A51" s="92"/>
      <c r="B51" s="96" t="s">
        <v>176</v>
      </c>
      <c r="C51" s="96" t="s">
        <v>175</v>
      </c>
      <c r="D51" s="94">
        <v>832.51</v>
      </c>
      <c r="E51" s="94">
        <v>5.77</v>
      </c>
      <c r="F51" s="94">
        <f t="shared" si="1"/>
        <v>4803.58</v>
      </c>
    </row>
    <row r="52" spans="1:6">
      <c r="A52" s="92">
        <v>2</v>
      </c>
      <c r="B52" s="93" t="s">
        <v>206</v>
      </c>
      <c r="C52" s="95"/>
      <c r="D52" s="94"/>
      <c r="E52" s="94"/>
      <c r="F52" s="94" t="e">
        <f>SUM(F53:F55)</f>
        <v>#REF!</v>
      </c>
    </row>
    <row r="53" spans="1:6">
      <c r="A53" s="92"/>
      <c r="B53" s="93" t="s">
        <v>207</v>
      </c>
      <c r="C53" s="93" t="s">
        <v>208</v>
      </c>
      <c r="D53" s="94">
        <v>111.2</v>
      </c>
      <c r="E53" s="94">
        <v>70</v>
      </c>
      <c r="F53" s="94">
        <f t="shared" si="1"/>
        <v>7784</v>
      </c>
    </row>
    <row r="54" spans="1:6">
      <c r="A54" s="92"/>
      <c r="B54" s="93" t="s">
        <v>209</v>
      </c>
      <c r="C54" s="93" t="s">
        <v>208</v>
      </c>
      <c r="D54" s="94">
        <v>37.1</v>
      </c>
      <c r="E54" s="94" t="e">
        <f>配合比!O16</f>
        <v>#REF!</v>
      </c>
      <c r="F54" s="94" t="e">
        <f t="shared" si="1"/>
        <v>#REF!</v>
      </c>
    </row>
    <row r="55" spans="1:6">
      <c r="A55" s="92"/>
      <c r="B55" s="93" t="s">
        <v>210</v>
      </c>
      <c r="C55" s="93" t="s">
        <v>101</v>
      </c>
      <c r="D55" s="94">
        <v>3</v>
      </c>
      <c r="E55" s="94" t="e">
        <f>F54+F53</f>
        <v>#REF!</v>
      </c>
      <c r="F55" s="94" t="e">
        <f>E55*D55/100</f>
        <v>#REF!</v>
      </c>
    </row>
    <row r="56" spans="1:6">
      <c r="A56" s="92">
        <v>3</v>
      </c>
      <c r="B56" s="93" t="s">
        <v>211</v>
      </c>
      <c r="C56" s="93"/>
      <c r="D56" s="94"/>
      <c r="E56" s="94"/>
      <c r="F56" s="94" t="e">
        <f>SUM(F57:F61)</f>
        <v>#REF!</v>
      </c>
    </row>
    <row r="57" spans="1:6">
      <c r="A57" s="92"/>
      <c r="B57" s="93" t="s">
        <v>212</v>
      </c>
      <c r="C57" s="93" t="s">
        <v>179</v>
      </c>
      <c r="D57" s="94">
        <v>6.68</v>
      </c>
      <c r="E57" s="94" t="e">
        <f>#REF!</f>
        <v>#REF!</v>
      </c>
      <c r="F57" s="94" t="e">
        <f t="shared" ref="F57:F60" si="2">E57*D57</f>
        <v>#REF!</v>
      </c>
    </row>
    <row r="58" ht="18.75" spans="1:6">
      <c r="A58" s="92"/>
      <c r="B58" s="93" t="s">
        <v>213</v>
      </c>
      <c r="C58" s="93" t="s">
        <v>179</v>
      </c>
      <c r="D58" s="94">
        <v>5.56</v>
      </c>
      <c r="E58" s="94" t="e">
        <f>#REF!</f>
        <v>#REF!</v>
      </c>
      <c r="F58" s="94" t="e">
        <f t="shared" si="2"/>
        <v>#REF!</v>
      </c>
    </row>
    <row r="59" spans="1:6">
      <c r="A59" s="92"/>
      <c r="B59" s="93" t="s">
        <v>214</v>
      </c>
      <c r="C59" s="93" t="s">
        <v>179</v>
      </c>
      <c r="D59" s="94">
        <v>9.52</v>
      </c>
      <c r="E59" s="94" t="e">
        <f>#REF!</f>
        <v>#REF!</v>
      </c>
      <c r="F59" s="94" t="e">
        <f t="shared" si="2"/>
        <v>#REF!</v>
      </c>
    </row>
    <row r="60" ht="32.25" spans="1:6">
      <c r="A60" s="92"/>
      <c r="B60" s="93" t="s">
        <v>215</v>
      </c>
      <c r="C60" s="93" t="s">
        <v>179</v>
      </c>
      <c r="D60" s="94">
        <v>0</v>
      </c>
      <c r="E60" s="94" t="e">
        <f>#REF!</f>
        <v>#REF!</v>
      </c>
      <c r="F60" s="94" t="e">
        <f t="shared" si="2"/>
        <v>#REF!</v>
      </c>
    </row>
    <row r="61" spans="1:6">
      <c r="A61" s="92"/>
      <c r="B61" s="93" t="s">
        <v>216</v>
      </c>
      <c r="C61" s="93" t="s">
        <v>101</v>
      </c>
      <c r="D61" s="94">
        <v>3</v>
      </c>
      <c r="E61" s="94" t="e">
        <f>SUM(F57:F60)</f>
        <v>#REF!</v>
      </c>
      <c r="F61" s="94" t="e">
        <f>E61*D61/100</f>
        <v>#REF!</v>
      </c>
    </row>
    <row r="62" spans="1:6">
      <c r="A62" s="92" t="s">
        <v>181</v>
      </c>
      <c r="B62" s="93" t="s">
        <v>142</v>
      </c>
      <c r="C62" s="97">
        <v>0.055</v>
      </c>
      <c r="D62" s="94"/>
      <c r="E62" s="94"/>
      <c r="F62" s="94" t="e">
        <f>F48*C62</f>
        <v>#REF!</v>
      </c>
    </row>
    <row r="63" spans="1:6">
      <c r="A63" s="92"/>
      <c r="B63" s="93"/>
      <c r="C63" s="97"/>
      <c r="D63" s="94"/>
      <c r="E63" s="94"/>
      <c r="F63" s="94"/>
    </row>
    <row r="64" spans="1:6">
      <c r="A64" s="92" t="s">
        <v>51</v>
      </c>
      <c r="B64" s="93" t="s">
        <v>143</v>
      </c>
      <c r="C64" s="97">
        <v>0.085</v>
      </c>
      <c r="D64" s="94"/>
      <c r="E64" s="94"/>
      <c r="F64" s="94" t="e">
        <f>F47*C64</f>
        <v>#REF!</v>
      </c>
    </row>
    <row r="65" spans="1:6">
      <c r="A65" s="92" t="s">
        <v>74</v>
      </c>
      <c r="B65" s="93" t="s">
        <v>183</v>
      </c>
      <c r="C65" s="97">
        <v>0.07</v>
      </c>
      <c r="D65" s="94"/>
      <c r="E65" s="94"/>
      <c r="F65" s="94" t="e">
        <f>(F47+F64)*C65</f>
        <v>#REF!</v>
      </c>
    </row>
    <row r="66" spans="1:6">
      <c r="A66" s="92" t="s">
        <v>184</v>
      </c>
      <c r="B66" s="93" t="s">
        <v>194</v>
      </c>
      <c r="C66" s="105"/>
      <c r="D66" s="94"/>
      <c r="E66" s="94"/>
      <c r="F66" s="94" t="e">
        <f>SUM(F67:F70)</f>
        <v>#REF!</v>
      </c>
    </row>
    <row r="67" spans="1:6">
      <c r="A67" s="92"/>
      <c r="B67" s="93" t="s">
        <v>117</v>
      </c>
      <c r="C67" s="105" t="s">
        <v>42</v>
      </c>
      <c r="D67" s="94">
        <f>D54*配合比!E16</f>
        <v>8.16</v>
      </c>
      <c r="E67" s="94" t="e">
        <f>#REF!-255</f>
        <v>#REF!</v>
      </c>
      <c r="F67" s="94" t="e">
        <f t="shared" ref="F67:F70" si="3">E67*D67</f>
        <v>#REF!</v>
      </c>
    </row>
    <row r="68" spans="1:6">
      <c r="A68" s="92"/>
      <c r="B68" s="93" t="s">
        <v>118</v>
      </c>
      <c r="C68" s="93" t="s">
        <v>208</v>
      </c>
      <c r="D68" s="94">
        <f>D54*配合比!G16</f>
        <v>41.18</v>
      </c>
      <c r="E68" s="94" t="e">
        <f>#REF!-70</f>
        <v>#REF!</v>
      </c>
      <c r="F68" s="94" t="e">
        <f t="shared" si="3"/>
        <v>#REF!</v>
      </c>
    </row>
    <row r="69" spans="1:6">
      <c r="A69" s="92"/>
      <c r="B69" s="93" t="s">
        <v>207</v>
      </c>
      <c r="C69" s="93" t="s">
        <v>208</v>
      </c>
      <c r="D69" s="94">
        <f>D53</f>
        <v>111.2</v>
      </c>
      <c r="E69" s="94" t="e">
        <f>#REF!-70</f>
        <v>#REF!</v>
      </c>
      <c r="F69" s="94" t="e">
        <f t="shared" si="3"/>
        <v>#REF!</v>
      </c>
    </row>
    <row r="70" spans="1:6">
      <c r="A70" s="92"/>
      <c r="B70" s="93" t="s">
        <v>217</v>
      </c>
      <c r="C70" s="105" t="s">
        <v>218</v>
      </c>
      <c r="D70" s="94">
        <f>D58*19.7+D59*1.5</f>
        <v>123.81</v>
      </c>
      <c r="E70" s="94" t="e">
        <f>#REF!-2.99</f>
        <v>#REF!</v>
      </c>
      <c r="F70" s="94" t="e">
        <f t="shared" si="3"/>
        <v>#REF!</v>
      </c>
    </row>
    <row r="71" spans="1:6">
      <c r="A71" s="92" t="s">
        <v>187</v>
      </c>
      <c r="B71" s="93" t="s">
        <v>195</v>
      </c>
      <c r="C71" s="97">
        <v>0.09</v>
      </c>
      <c r="D71" s="94"/>
      <c r="E71" s="94"/>
      <c r="F71" s="94" t="e">
        <f>(F47+F64+F65+F66)*C71</f>
        <v>#REF!</v>
      </c>
    </row>
    <row r="72" spans="1:6">
      <c r="A72" s="106"/>
      <c r="B72" s="93"/>
      <c r="C72" s="95"/>
      <c r="D72" s="94"/>
      <c r="E72" s="94"/>
      <c r="F72" s="94"/>
    </row>
    <row r="73" spans="1:6">
      <c r="A73" s="106"/>
      <c r="B73" s="93" t="s">
        <v>186</v>
      </c>
      <c r="C73" s="95"/>
      <c r="D73" s="94"/>
      <c r="E73" s="94"/>
      <c r="F73" s="94" t="e">
        <f>F47++F64+F71+F65+F66</f>
        <v>#REF!</v>
      </c>
    </row>
    <row r="74" spans="1:6">
      <c r="A74" s="92" t="s">
        <v>196</v>
      </c>
      <c r="B74" s="93" t="s">
        <v>219</v>
      </c>
      <c r="C74" s="80">
        <v>0.03</v>
      </c>
      <c r="D74" s="94"/>
      <c r="E74" s="94"/>
      <c r="F74" s="94" t="e">
        <f>F73*C74</f>
        <v>#REF!</v>
      </c>
    </row>
    <row r="75" spans="1:6">
      <c r="A75" s="106"/>
      <c r="B75" s="93" t="s">
        <v>189</v>
      </c>
      <c r="C75" s="95"/>
      <c r="D75" s="107"/>
      <c r="E75" s="107"/>
      <c r="F75" s="94" t="e">
        <f>SUM(F73:F74)</f>
        <v>#REF!</v>
      </c>
    </row>
    <row r="76" spans="1:6">
      <c r="A76" s="108"/>
      <c r="B76" s="108"/>
      <c r="C76" s="108"/>
      <c r="D76" s="108"/>
      <c r="E76" s="108"/>
      <c r="F76" s="108"/>
    </row>
    <row r="77" spans="1:6">
      <c r="A77" s="108"/>
      <c r="B77" s="108"/>
      <c r="C77" s="108"/>
      <c r="D77" s="108"/>
      <c r="E77" s="108"/>
      <c r="F77" s="108"/>
    </row>
    <row r="78" spans="1:6">
      <c r="A78" s="109" t="s">
        <v>220</v>
      </c>
      <c r="B78" s="109"/>
      <c r="C78" s="110"/>
      <c r="D78" s="110"/>
      <c r="E78" s="110"/>
      <c r="F78" s="110"/>
    </row>
    <row r="79" spans="1:6">
      <c r="A79" s="111" t="s">
        <v>221</v>
      </c>
      <c r="B79" s="111"/>
      <c r="C79" s="109"/>
      <c r="D79" s="109"/>
      <c r="E79" s="109"/>
      <c r="F79" s="121" t="s">
        <v>222</v>
      </c>
    </row>
    <row r="80" spans="1:6">
      <c r="A80" s="112" t="s">
        <v>223</v>
      </c>
      <c r="B80" s="112"/>
      <c r="C80" s="112"/>
      <c r="D80" s="112"/>
      <c r="E80" s="112"/>
      <c r="F80" s="112"/>
    </row>
    <row r="81" spans="1:6">
      <c r="A81" s="113" t="s">
        <v>106</v>
      </c>
      <c r="B81" s="114" t="s">
        <v>107</v>
      </c>
      <c r="C81" s="114" t="s">
        <v>3</v>
      </c>
      <c r="D81" s="115" t="s">
        <v>4</v>
      </c>
      <c r="E81" s="86" t="s">
        <v>122</v>
      </c>
      <c r="F81" s="86" t="s">
        <v>170</v>
      </c>
    </row>
    <row r="82" spans="1:6">
      <c r="A82" s="113" t="s">
        <v>224</v>
      </c>
      <c r="B82" s="114" t="s">
        <v>205</v>
      </c>
      <c r="C82" s="114" t="s">
        <v>104</v>
      </c>
      <c r="D82" s="115"/>
      <c r="E82" s="115"/>
      <c r="F82" s="115" t="e">
        <f>F83+F99+F100</f>
        <v>#REF!</v>
      </c>
    </row>
    <row r="83" spans="1:6">
      <c r="A83" s="113" t="s">
        <v>225</v>
      </c>
      <c r="B83" s="114" t="s">
        <v>171</v>
      </c>
      <c r="C83" s="114" t="s">
        <v>104</v>
      </c>
      <c r="D83" s="115"/>
      <c r="E83" s="115"/>
      <c r="F83" s="115" t="e">
        <f>F84+F88+F93</f>
        <v>#REF!</v>
      </c>
    </row>
    <row r="84" spans="1:6">
      <c r="A84" s="116" t="s">
        <v>226</v>
      </c>
      <c r="B84" s="93" t="s">
        <v>173</v>
      </c>
      <c r="C84" s="93" t="s">
        <v>175</v>
      </c>
      <c r="D84" s="117"/>
      <c r="E84" s="117"/>
      <c r="F84" s="117">
        <f>F85+F86</f>
        <v>10768.52</v>
      </c>
    </row>
    <row r="85" spans="1:6">
      <c r="A85" s="116"/>
      <c r="B85" s="93" t="s">
        <v>174</v>
      </c>
      <c r="C85" s="93" t="s">
        <v>175</v>
      </c>
      <c r="D85" s="117">
        <v>888.49</v>
      </c>
      <c r="E85" s="117">
        <v>8.1</v>
      </c>
      <c r="F85" s="117">
        <f t="shared" ref="F85:F90" si="4">D85*E85</f>
        <v>7196.77</v>
      </c>
    </row>
    <row r="86" spans="1:6">
      <c r="A86" s="116"/>
      <c r="B86" s="93" t="s">
        <v>176</v>
      </c>
      <c r="C86" s="93" t="s">
        <v>175</v>
      </c>
      <c r="D86" s="117">
        <v>619.02</v>
      </c>
      <c r="E86" s="117">
        <v>5.77</v>
      </c>
      <c r="F86" s="117">
        <f t="shared" si="4"/>
        <v>3571.75</v>
      </c>
    </row>
    <row r="87" spans="1:6">
      <c r="A87" s="116"/>
      <c r="B87" s="93" t="s">
        <v>186</v>
      </c>
      <c r="C87" s="93" t="s">
        <v>175</v>
      </c>
      <c r="D87" s="117">
        <f>D85+D86</f>
        <v>1507.51</v>
      </c>
      <c r="E87" s="117"/>
      <c r="F87" s="117"/>
    </row>
    <row r="88" spans="1:6">
      <c r="A88" s="116" t="s">
        <v>227</v>
      </c>
      <c r="B88" s="93" t="s">
        <v>206</v>
      </c>
      <c r="C88" s="93" t="s">
        <v>104</v>
      </c>
      <c r="D88" s="117"/>
      <c r="E88" s="117"/>
      <c r="F88" s="117" t="e">
        <f>SUM(F89:F92)</f>
        <v>#REF!</v>
      </c>
    </row>
    <row r="89" spans="1:6">
      <c r="A89" s="116"/>
      <c r="B89" s="93" t="s">
        <v>207</v>
      </c>
      <c r="C89" s="93" t="s">
        <v>208</v>
      </c>
      <c r="D89" s="117">
        <v>111.3</v>
      </c>
      <c r="E89" s="117">
        <v>70</v>
      </c>
      <c r="F89" s="117">
        <f t="shared" si="4"/>
        <v>7791</v>
      </c>
    </row>
    <row r="90" spans="1:6">
      <c r="A90" s="116"/>
      <c r="B90" s="93" t="s">
        <v>228</v>
      </c>
      <c r="C90" s="93" t="s">
        <v>208</v>
      </c>
      <c r="D90" s="117">
        <v>35.7</v>
      </c>
      <c r="E90" s="117" t="e">
        <f>配合比!O16</f>
        <v>#REF!</v>
      </c>
      <c r="F90" s="117" t="e">
        <f t="shared" si="4"/>
        <v>#REF!</v>
      </c>
    </row>
    <row r="91" spans="1:6">
      <c r="A91" s="116"/>
      <c r="B91" s="93"/>
      <c r="C91" s="93"/>
      <c r="D91" s="118"/>
      <c r="E91" s="117"/>
      <c r="F91" s="117"/>
    </row>
    <row r="92" spans="1:6">
      <c r="A92" s="116"/>
      <c r="B92" s="93" t="s">
        <v>210</v>
      </c>
      <c r="C92" s="93" t="s">
        <v>101</v>
      </c>
      <c r="D92" s="118" t="s">
        <v>229</v>
      </c>
      <c r="E92" s="117" t="e">
        <f>SUM(F89:F90)</f>
        <v>#REF!</v>
      </c>
      <c r="F92" s="117" t="e">
        <f>E92*D92/100</f>
        <v>#REF!</v>
      </c>
    </row>
    <row r="93" spans="1:6">
      <c r="A93" s="116" t="s">
        <v>230</v>
      </c>
      <c r="B93" s="93" t="s">
        <v>177</v>
      </c>
      <c r="C93" s="93" t="s">
        <v>104</v>
      </c>
      <c r="D93" s="117"/>
      <c r="E93" s="117"/>
      <c r="F93" s="117" t="e">
        <f>SUM(F94:F98)</f>
        <v>#REF!</v>
      </c>
    </row>
    <row r="94" spans="1:6">
      <c r="A94" s="92"/>
      <c r="B94" s="93" t="s">
        <v>212</v>
      </c>
      <c r="C94" s="93" t="s">
        <v>179</v>
      </c>
      <c r="D94" s="117">
        <v>6.43</v>
      </c>
      <c r="E94" s="117" t="e">
        <f>#REF!</f>
        <v>#REF!</v>
      </c>
      <c r="F94" s="117" t="e">
        <f t="shared" ref="F94:F97" si="5">D94*E94</f>
        <v>#REF!</v>
      </c>
    </row>
    <row r="95" ht="18.75" spans="1:6">
      <c r="A95" s="92"/>
      <c r="B95" s="93" t="s">
        <v>213</v>
      </c>
      <c r="C95" s="93" t="s">
        <v>179</v>
      </c>
      <c r="D95" s="117">
        <v>5.57</v>
      </c>
      <c r="E95" s="117" t="e">
        <f>#REF!</f>
        <v>#REF!</v>
      </c>
      <c r="F95" s="117" t="e">
        <f t="shared" si="5"/>
        <v>#REF!</v>
      </c>
    </row>
    <row r="96" spans="1:6">
      <c r="A96" s="92"/>
      <c r="B96" s="93" t="s">
        <v>214</v>
      </c>
      <c r="C96" s="93" t="s">
        <v>179</v>
      </c>
      <c r="D96" s="117">
        <v>9.16</v>
      </c>
      <c r="E96" s="117" t="e">
        <f>E59</f>
        <v>#REF!</v>
      </c>
      <c r="F96" s="117" t="e">
        <f t="shared" si="5"/>
        <v>#REF!</v>
      </c>
    </row>
    <row r="97" ht="32.25" spans="1:6">
      <c r="A97" s="92"/>
      <c r="B97" s="93" t="s">
        <v>215</v>
      </c>
      <c r="C97" s="93" t="s">
        <v>179</v>
      </c>
      <c r="D97" s="117">
        <v>0</v>
      </c>
      <c r="E97" s="117"/>
      <c r="F97" s="117">
        <f t="shared" si="5"/>
        <v>0</v>
      </c>
    </row>
    <row r="98" spans="1:6">
      <c r="A98" s="92"/>
      <c r="B98" s="93" t="s">
        <v>216</v>
      </c>
      <c r="C98" s="93" t="s">
        <v>101</v>
      </c>
      <c r="D98" s="117">
        <v>3</v>
      </c>
      <c r="E98" s="117" t="e">
        <f>SUM(F94:F97)</f>
        <v>#REF!</v>
      </c>
      <c r="F98" s="117" t="e">
        <f>E98*D98/100</f>
        <v>#REF!</v>
      </c>
    </row>
    <row r="99" spans="1:6">
      <c r="A99" s="116" t="s">
        <v>231</v>
      </c>
      <c r="B99" s="93" t="s">
        <v>142</v>
      </c>
      <c r="C99" s="97">
        <v>0.055</v>
      </c>
      <c r="D99" s="81"/>
      <c r="E99" s="117"/>
      <c r="F99" s="117" t="e">
        <f>C99*F83</f>
        <v>#REF!</v>
      </c>
    </row>
    <row r="100" spans="1:6">
      <c r="A100" s="116"/>
      <c r="B100" s="93"/>
      <c r="C100" s="97"/>
      <c r="D100" s="81"/>
      <c r="E100" s="117"/>
      <c r="F100" s="117"/>
    </row>
    <row r="101" spans="1:6">
      <c r="A101" s="116" t="s">
        <v>229</v>
      </c>
      <c r="B101" s="93" t="s">
        <v>143</v>
      </c>
      <c r="C101" s="97">
        <v>0.085</v>
      </c>
      <c r="D101" s="81"/>
      <c r="E101" s="117"/>
      <c r="F101" s="117" t="e">
        <f>C101*F82</f>
        <v>#REF!</v>
      </c>
    </row>
    <row r="102" spans="1:6">
      <c r="A102" s="116" t="s">
        <v>232</v>
      </c>
      <c r="B102" s="93" t="s">
        <v>183</v>
      </c>
      <c r="C102" s="97">
        <v>0.07</v>
      </c>
      <c r="D102" s="81"/>
      <c r="E102" s="117"/>
      <c r="F102" s="117" t="e">
        <f>C102*(F82+F101)</f>
        <v>#REF!</v>
      </c>
    </row>
    <row r="103" spans="1:6">
      <c r="A103" s="116" t="s">
        <v>233</v>
      </c>
      <c r="B103" s="93" t="s">
        <v>194</v>
      </c>
      <c r="C103" s="93"/>
      <c r="D103" s="113"/>
      <c r="E103" s="117"/>
      <c r="F103" s="117" t="e">
        <f>SUM(F104:F107)</f>
        <v>#REF!</v>
      </c>
    </row>
    <row r="104" spans="1:6">
      <c r="A104" s="116"/>
      <c r="B104" s="93" t="s">
        <v>117</v>
      </c>
      <c r="C104" s="119" t="s">
        <v>42</v>
      </c>
      <c r="D104" s="120">
        <f>D90*配合比!E16</f>
        <v>7.85</v>
      </c>
      <c r="E104" s="117" t="e">
        <f t="shared" ref="E104:E107" si="6">E67</f>
        <v>#REF!</v>
      </c>
      <c r="F104" s="117" t="e">
        <f t="shared" ref="F104:F107" si="7">E104*D104</f>
        <v>#REF!</v>
      </c>
    </row>
    <row r="105" spans="1:6">
      <c r="A105" s="116"/>
      <c r="B105" s="93" t="s">
        <v>118</v>
      </c>
      <c r="C105" s="93" t="s">
        <v>208</v>
      </c>
      <c r="D105" s="120">
        <f>D90*配合比!G16</f>
        <v>39.63</v>
      </c>
      <c r="E105" s="117" t="e">
        <f t="shared" si="6"/>
        <v>#REF!</v>
      </c>
      <c r="F105" s="117" t="e">
        <f t="shared" si="7"/>
        <v>#REF!</v>
      </c>
    </row>
    <row r="106" spans="1:6">
      <c r="A106" s="116"/>
      <c r="B106" s="93" t="s">
        <v>207</v>
      </c>
      <c r="C106" s="93" t="s">
        <v>208</v>
      </c>
      <c r="D106" s="117">
        <f>D89</f>
        <v>111.3</v>
      </c>
      <c r="E106" s="117" t="e">
        <f t="shared" si="6"/>
        <v>#REF!</v>
      </c>
      <c r="F106" s="117" t="e">
        <f t="shared" si="7"/>
        <v>#REF!</v>
      </c>
    </row>
    <row r="107" spans="1:6">
      <c r="A107" s="116"/>
      <c r="B107" s="93" t="s">
        <v>217</v>
      </c>
      <c r="C107" s="105" t="s">
        <v>218</v>
      </c>
      <c r="D107" s="94">
        <f>D95*19.7+D96*1.5</f>
        <v>123.47</v>
      </c>
      <c r="E107" s="94" t="e">
        <f t="shared" si="6"/>
        <v>#REF!</v>
      </c>
      <c r="F107" s="94" t="e">
        <f t="shared" si="7"/>
        <v>#REF!</v>
      </c>
    </row>
    <row r="108" spans="1:6">
      <c r="A108" s="116" t="s">
        <v>234</v>
      </c>
      <c r="B108" s="93" t="s">
        <v>195</v>
      </c>
      <c r="C108" s="80">
        <v>0.09</v>
      </c>
      <c r="D108" s="81"/>
      <c r="E108" s="117"/>
      <c r="F108" s="117" t="e">
        <f>C108*(F82+F101+F102+F103)</f>
        <v>#REF!</v>
      </c>
    </row>
    <row r="109" spans="1:6">
      <c r="A109" s="116" t="s">
        <v>235</v>
      </c>
      <c r="B109" s="93" t="s">
        <v>186</v>
      </c>
      <c r="C109" s="93" t="s">
        <v>104</v>
      </c>
      <c r="D109" s="115"/>
      <c r="E109" s="117"/>
      <c r="F109" s="117" t="e">
        <f>F82+F101+F102+F103+F108</f>
        <v>#REF!</v>
      </c>
    </row>
    <row r="110" spans="1:6">
      <c r="A110" s="116"/>
      <c r="B110" s="93" t="s">
        <v>219</v>
      </c>
      <c r="C110" s="80">
        <v>0.03</v>
      </c>
      <c r="D110" s="81"/>
      <c r="E110" s="117"/>
      <c r="F110" s="117" t="e">
        <f>C110*F109</f>
        <v>#REF!</v>
      </c>
    </row>
    <row r="111" spans="1:6">
      <c r="A111" s="116"/>
      <c r="B111" s="93" t="s">
        <v>189</v>
      </c>
      <c r="C111" s="93" t="s">
        <v>104</v>
      </c>
      <c r="D111" s="115"/>
      <c r="E111" s="117"/>
      <c r="F111" s="117" t="e">
        <f>F109+F110</f>
        <v>#REF!</v>
      </c>
    </row>
    <row r="112" spans="1:6">
      <c r="A112" s="113"/>
      <c r="B112" s="114"/>
      <c r="C112" s="114"/>
      <c r="D112" s="115"/>
      <c r="E112" s="115"/>
      <c r="F112" s="115"/>
    </row>
    <row r="113" spans="1:6">
      <c r="A113" s="108"/>
      <c r="B113" s="108"/>
      <c r="C113" s="108"/>
      <c r="D113" s="108"/>
      <c r="E113" s="108"/>
      <c r="F113" s="108"/>
    </row>
    <row r="114" spans="1:6">
      <c r="A114" s="109" t="s">
        <v>236</v>
      </c>
      <c r="B114" s="109"/>
      <c r="C114" s="110"/>
      <c r="D114" s="110"/>
      <c r="E114" s="110"/>
      <c r="F114" s="110"/>
    </row>
    <row r="115" spans="1:6">
      <c r="A115" s="111" t="s">
        <v>237</v>
      </c>
      <c r="B115" s="111"/>
      <c r="C115" s="109"/>
      <c r="D115" s="109"/>
      <c r="E115" s="109"/>
      <c r="F115" s="121" t="s">
        <v>222</v>
      </c>
    </row>
    <row r="116" spans="1:6">
      <c r="A116" s="112" t="s">
        <v>223</v>
      </c>
      <c r="B116" s="112"/>
      <c r="C116" s="112"/>
      <c r="D116" s="112"/>
      <c r="E116" s="112"/>
      <c r="F116" s="112"/>
    </row>
    <row r="117" spans="1:6">
      <c r="A117" s="113" t="s">
        <v>106</v>
      </c>
      <c r="B117" s="114" t="s">
        <v>107</v>
      </c>
      <c r="C117" s="114" t="s">
        <v>3</v>
      </c>
      <c r="D117" s="115" t="s">
        <v>4</v>
      </c>
      <c r="E117" s="86" t="s">
        <v>122</v>
      </c>
      <c r="F117" s="86" t="s">
        <v>170</v>
      </c>
    </row>
    <row r="118" spans="1:6">
      <c r="A118" s="113" t="s">
        <v>224</v>
      </c>
      <c r="B118" s="114" t="s">
        <v>205</v>
      </c>
      <c r="C118" s="114" t="s">
        <v>104</v>
      </c>
      <c r="D118" s="115"/>
      <c r="E118" s="115"/>
      <c r="F118" s="115" t="e">
        <f>F119+F135+F136</f>
        <v>#REF!</v>
      </c>
    </row>
    <row r="119" spans="1:6">
      <c r="A119" s="113" t="s">
        <v>225</v>
      </c>
      <c r="B119" s="114" t="s">
        <v>171</v>
      </c>
      <c r="C119" s="114" t="s">
        <v>104</v>
      </c>
      <c r="D119" s="115"/>
      <c r="E119" s="115"/>
      <c r="F119" s="115" t="e">
        <f>F120+F124+F129</f>
        <v>#REF!</v>
      </c>
    </row>
    <row r="120" spans="1:6">
      <c r="A120" s="116" t="s">
        <v>226</v>
      </c>
      <c r="B120" s="93" t="s">
        <v>173</v>
      </c>
      <c r="C120" s="93" t="s">
        <v>175</v>
      </c>
      <c r="D120" s="117"/>
      <c r="E120" s="117"/>
      <c r="F120" s="117">
        <f>F121+F122</f>
        <v>14032.29</v>
      </c>
    </row>
    <row r="121" spans="1:6">
      <c r="A121" s="116"/>
      <c r="B121" s="93" t="s">
        <v>174</v>
      </c>
      <c r="C121" s="93" t="s">
        <v>175</v>
      </c>
      <c r="D121" s="117">
        <f>1156.5</f>
        <v>1156.5</v>
      </c>
      <c r="E121" s="117">
        <v>8.1</v>
      </c>
      <c r="F121" s="117">
        <f t="shared" ref="F121:F127" si="8">D121*E121</f>
        <v>9367.65</v>
      </c>
    </row>
    <row r="122" spans="1:6">
      <c r="A122" s="116"/>
      <c r="B122" s="93" t="s">
        <v>176</v>
      </c>
      <c r="C122" s="93" t="s">
        <v>175</v>
      </c>
      <c r="D122" s="117">
        <v>808.43</v>
      </c>
      <c r="E122" s="117">
        <v>5.77</v>
      </c>
      <c r="F122" s="117">
        <f t="shared" si="8"/>
        <v>4664.64</v>
      </c>
    </row>
    <row r="123" spans="1:6">
      <c r="A123" s="116"/>
      <c r="B123" s="93" t="s">
        <v>186</v>
      </c>
      <c r="C123" s="93" t="s">
        <v>175</v>
      </c>
      <c r="D123" s="117">
        <f>D121+D122</f>
        <v>1964.93</v>
      </c>
      <c r="E123" s="117"/>
      <c r="F123" s="117"/>
    </row>
    <row r="124" spans="1:6">
      <c r="A124" s="116" t="s">
        <v>227</v>
      </c>
      <c r="B124" s="93" t="s">
        <v>206</v>
      </c>
      <c r="C124" s="93" t="s">
        <v>104</v>
      </c>
      <c r="D124" s="117"/>
      <c r="E124" s="117"/>
      <c r="F124" s="117" t="e">
        <f>SUM(F125:F128)</f>
        <v>#REF!</v>
      </c>
    </row>
    <row r="125" spans="1:6">
      <c r="A125" s="116"/>
      <c r="B125" s="93" t="s">
        <v>207</v>
      </c>
      <c r="C125" s="93" t="s">
        <v>208</v>
      </c>
      <c r="D125" s="117">
        <v>111.5</v>
      </c>
      <c r="E125" s="117">
        <f>70</f>
        <v>70</v>
      </c>
      <c r="F125" s="117">
        <f t="shared" si="8"/>
        <v>7805</v>
      </c>
    </row>
    <row r="126" spans="1:6">
      <c r="A126" s="116"/>
      <c r="B126" s="93" t="s">
        <v>228</v>
      </c>
      <c r="C126" s="93" t="s">
        <v>208</v>
      </c>
      <c r="D126" s="117">
        <v>36.1</v>
      </c>
      <c r="E126" s="117" t="e">
        <f>配合比!O16</f>
        <v>#REF!</v>
      </c>
      <c r="F126" s="117" t="e">
        <f t="shared" si="8"/>
        <v>#REF!</v>
      </c>
    </row>
    <row r="127" spans="1:6">
      <c r="A127" s="116"/>
      <c r="B127" s="93" t="s">
        <v>180</v>
      </c>
      <c r="C127" s="93" t="s">
        <v>101</v>
      </c>
      <c r="D127" s="118"/>
      <c r="E127" s="117" t="e">
        <f>F120+F129</f>
        <v>#REF!</v>
      </c>
      <c r="F127" s="117" t="e">
        <f t="shared" si="8"/>
        <v>#REF!</v>
      </c>
    </row>
    <row r="128" spans="1:6">
      <c r="A128" s="116"/>
      <c r="B128" s="93" t="s">
        <v>210</v>
      </c>
      <c r="C128" s="93" t="s">
        <v>101</v>
      </c>
      <c r="D128" s="118" t="s">
        <v>234</v>
      </c>
      <c r="E128" s="117" t="e">
        <f>SUM(F125:F126)</f>
        <v>#REF!</v>
      </c>
      <c r="F128" s="117" t="e">
        <f>E128*D128/100</f>
        <v>#REF!</v>
      </c>
    </row>
    <row r="129" spans="1:6">
      <c r="A129" s="116" t="s">
        <v>230</v>
      </c>
      <c r="B129" s="93" t="s">
        <v>177</v>
      </c>
      <c r="C129" s="93" t="s">
        <v>104</v>
      </c>
      <c r="D129" s="117"/>
      <c r="E129" s="117"/>
      <c r="F129" s="117" t="e">
        <f>SUM(F130:F134)</f>
        <v>#REF!</v>
      </c>
    </row>
    <row r="130" spans="1:6">
      <c r="A130" s="116"/>
      <c r="B130" s="93" t="s">
        <v>212</v>
      </c>
      <c r="C130" s="93" t="s">
        <v>179</v>
      </c>
      <c r="D130" s="117">
        <v>6.5</v>
      </c>
      <c r="E130" s="117" t="e">
        <f>#REF!</f>
        <v>#REF!</v>
      </c>
      <c r="F130" s="117" t="e">
        <f t="shared" ref="F130:F133" si="9">D130*E130</f>
        <v>#REF!</v>
      </c>
    </row>
    <row r="131" ht="18.75" spans="1:6">
      <c r="A131" s="116"/>
      <c r="B131" s="93" t="s">
        <v>213</v>
      </c>
      <c r="C131" s="93" t="s">
        <v>179</v>
      </c>
      <c r="D131" s="117">
        <v>5.58</v>
      </c>
      <c r="E131" s="117" t="e">
        <f>#REF!</f>
        <v>#REF!</v>
      </c>
      <c r="F131" s="117" t="e">
        <f t="shared" si="9"/>
        <v>#REF!</v>
      </c>
    </row>
    <row r="132" spans="1:6">
      <c r="A132" s="116"/>
      <c r="B132" s="93" t="s">
        <v>214</v>
      </c>
      <c r="C132" s="93" t="s">
        <v>179</v>
      </c>
      <c r="D132" s="117">
        <v>9.26</v>
      </c>
      <c r="E132" s="117" t="e">
        <f>#REF!</f>
        <v>#REF!</v>
      </c>
      <c r="F132" s="117" t="e">
        <f t="shared" si="9"/>
        <v>#REF!</v>
      </c>
    </row>
    <row r="133" ht="32.25" spans="1:6">
      <c r="A133" s="116"/>
      <c r="B133" s="93" t="s">
        <v>215</v>
      </c>
      <c r="C133" s="93" t="s">
        <v>179</v>
      </c>
      <c r="D133" s="117">
        <v>2.17</v>
      </c>
      <c r="E133" s="117" t="e">
        <f>#REF!</f>
        <v>#REF!</v>
      </c>
      <c r="F133" s="117" t="e">
        <f t="shared" si="9"/>
        <v>#REF!</v>
      </c>
    </row>
    <row r="134" spans="1:6">
      <c r="A134" s="116"/>
      <c r="B134" s="93" t="s">
        <v>216</v>
      </c>
      <c r="C134" s="93" t="s">
        <v>101</v>
      </c>
      <c r="D134" s="117">
        <v>3</v>
      </c>
      <c r="E134" s="117" t="e">
        <f>SUM(F130:F133)</f>
        <v>#REF!</v>
      </c>
      <c r="F134" s="117" t="e">
        <f>E134*D134/100</f>
        <v>#REF!</v>
      </c>
    </row>
    <row r="135" spans="1:6">
      <c r="A135" s="116" t="s">
        <v>231</v>
      </c>
      <c r="B135" s="93" t="s">
        <v>142</v>
      </c>
      <c r="C135" s="97">
        <v>0.055</v>
      </c>
      <c r="D135" s="81"/>
      <c r="E135" s="117"/>
      <c r="F135" s="117" t="e">
        <f>C135*F119</f>
        <v>#REF!</v>
      </c>
    </row>
    <row r="136" spans="1:6">
      <c r="A136" s="116"/>
      <c r="B136" s="93"/>
      <c r="C136" s="97"/>
      <c r="D136" s="81"/>
      <c r="E136" s="117"/>
      <c r="F136" s="117"/>
    </row>
    <row r="137" spans="1:6">
      <c r="A137" s="116" t="s">
        <v>229</v>
      </c>
      <c r="B137" s="93" t="s">
        <v>143</v>
      </c>
      <c r="C137" s="97">
        <v>0.085</v>
      </c>
      <c r="D137" s="81"/>
      <c r="E137" s="117"/>
      <c r="F137" s="117" t="e">
        <f>C137*F118</f>
        <v>#REF!</v>
      </c>
    </row>
    <row r="138" spans="1:6">
      <c r="A138" s="116" t="s">
        <v>232</v>
      </c>
      <c r="B138" s="93" t="s">
        <v>183</v>
      </c>
      <c r="C138" s="97">
        <v>0.07</v>
      </c>
      <c r="D138" s="81"/>
      <c r="E138" s="117"/>
      <c r="F138" s="117" t="e">
        <f>C138*(F118+F137)</f>
        <v>#REF!</v>
      </c>
    </row>
    <row r="139" spans="1:6">
      <c r="A139" s="116" t="s">
        <v>233</v>
      </c>
      <c r="B139" s="93" t="s">
        <v>194</v>
      </c>
      <c r="C139" s="93"/>
      <c r="D139" s="113"/>
      <c r="E139" s="117"/>
      <c r="F139" s="117" t="e">
        <f>SUM(F140:F142)</f>
        <v>#REF!</v>
      </c>
    </row>
    <row r="140" spans="1:6">
      <c r="A140" s="116"/>
      <c r="B140" s="93" t="s">
        <v>117</v>
      </c>
      <c r="C140" s="119" t="s">
        <v>42</v>
      </c>
      <c r="D140" s="120">
        <f>D126*配合比!E16</f>
        <v>7.94</v>
      </c>
      <c r="E140" s="117" t="e">
        <f t="shared" ref="E140:E143" si="10">E104</f>
        <v>#REF!</v>
      </c>
      <c r="F140" s="117" t="e">
        <f t="shared" ref="F140:F143" si="11">E140*D140</f>
        <v>#REF!</v>
      </c>
    </row>
    <row r="141" spans="1:6">
      <c r="A141" s="116"/>
      <c r="B141" s="93" t="s">
        <v>118</v>
      </c>
      <c r="C141" s="93" t="s">
        <v>208</v>
      </c>
      <c r="D141" s="120">
        <f>D126*配合比!G16</f>
        <v>40.07</v>
      </c>
      <c r="E141" s="117" t="e">
        <f t="shared" si="10"/>
        <v>#REF!</v>
      </c>
      <c r="F141" s="117" t="e">
        <f t="shared" si="11"/>
        <v>#REF!</v>
      </c>
    </row>
    <row r="142" spans="1:6">
      <c r="A142" s="116"/>
      <c r="B142" s="93" t="s">
        <v>207</v>
      </c>
      <c r="C142" s="93" t="s">
        <v>208</v>
      </c>
      <c r="D142" s="117">
        <f>D125</f>
        <v>111.5</v>
      </c>
      <c r="E142" s="117" t="e">
        <f t="shared" si="10"/>
        <v>#REF!</v>
      </c>
      <c r="F142" s="117" t="e">
        <f t="shared" si="11"/>
        <v>#REF!</v>
      </c>
    </row>
    <row r="143" spans="1:6">
      <c r="A143" s="116"/>
      <c r="B143" s="93" t="s">
        <v>217</v>
      </c>
      <c r="C143" s="105" t="s">
        <v>218</v>
      </c>
      <c r="D143" s="94">
        <f>D131*19.7+D132*1.5+D133*20.2</f>
        <v>167.65</v>
      </c>
      <c r="E143" s="117" t="e">
        <f t="shared" si="10"/>
        <v>#REF!</v>
      </c>
      <c r="F143" s="94" t="e">
        <f t="shared" si="11"/>
        <v>#REF!</v>
      </c>
    </row>
    <row r="144" spans="1:6">
      <c r="A144" s="116" t="s">
        <v>234</v>
      </c>
      <c r="B144" s="93" t="s">
        <v>195</v>
      </c>
      <c r="C144" s="80">
        <v>0.09</v>
      </c>
      <c r="D144" s="81"/>
      <c r="E144" s="117"/>
      <c r="F144" s="117" t="e">
        <f>C144*(F118+F137+F138+F139)</f>
        <v>#REF!</v>
      </c>
    </row>
    <row r="145" spans="1:6">
      <c r="A145" s="116" t="s">
        <v>235</v>
      </c>
      <c r="B145" s="93" t="s">
        <v>186</v>
      </c>
      <c r="C145" s="93" t="s">
        <v>104</v>
      </c>
      <c r="D145" s="115"/>
      <c r="E145" s="117"/>
      <c r="F145" s="117" t="e">
        <f>F118+F137+F138+F139+F144</f>
        <v>#REF!</v>
      </c>
    </row>
    <row r="146" spans="1:6">
      <c r="A146" s="116"/>
      <c r="B146" s="93" t="s">
        <v>219</v>
      </c>
      <c r="C146" s="80">
        <v>0.03</v>
      </c>
      <c r="D146" s="81"/>
      <c r="E146" s="117"/>
      <c r="F146" s="117" t="e">
        <f>C146*F145</f>
        <v>#REF!</v>
      </c>
    </row>
    <row r="147" spans="1:6">
      <c r="A147" s="116"/>
      <c r="B147" s="93" t="s">
        <v>189</v>
      </c>
      <c r="C147" s="93" t="s">
        <v>104</v>
      </c>
      <c r="D147" s="115"/>
      <c r="E147" s="117"/>
      <c r="F147" s="117" t="e">
        <f>F145+F146</f>
        <v>#REF!</v>
      </c>
    </row>
    <row r="148" spans="1:6">
      <c r="A148" s="113"/>
      <c r="B148" s="114"/>
      <c r="C148" s="114"/>
      <c r="D148" s="115"/>
      <c r="E148" s="115"/>
      <c r="F148" s="115"/>
    </row>
    <row r="149" spans="1:6">
      <c r="A149" s="83"/>
      <c r="B149" s="83"/>
      <c r="C149" s="83"/>
      <c r="D149" s="83"/>
      <c r="E149" s="83"/>
      <c r="F149" s="83"/>
    </row>
    <row r="150" spans="1:6">
      <c r="A150" s="122" t="s">
        <v>238</v>
      </c>
      <c r="B150" s="122"/>
      <c r="C150" s="122"/>
      <c r="D150" s="122"/>
      <c r="E150" s="122"/>
      <c r="F150" s="122"/>
    </row>
    <row r="151" spans="1:6">
      <c r="A151" s="123" t="s">
        <v>239</v>
      </c>
      <c r="B151" s="123"/>
      <c r="C151" s="123"/>
      <c r="D151" s="123"/>
      <c r="E151" s="141"/>
      <c r="F151" s="142" t="s">
        <v>222</v>
      </c>
    </row>
    <row r="152" spans="1:6">
      <c r="A152" s="124" t="s">
        <v>240</v>
      </c>
      <c r="B152" s="124"/>
      <c r="C152" s="124"/>
      <c r="D152" s="124"/>
      <c r="E152" s="124"/>
      <c r="F152" s="124"/>
    </row>
    <row r="153" spans="1:6">
      <c r="A153" s="125" t="s">
        <v>241</v>
      </c>
      <c r="B153" s="126" t="s">
        <v>202</v>
      </c>
      <c r="C153" s="126" t="s">
        <v>242</v>
      </c>
      <c r="D153" s="127" t="s">
        <v>243</v>
      </c>
      <c r="E153" s="86" t="s">
        <v>122</v>
      </c>
      <c r="F153" s="86" t="s">
        <v>170</v>
      </c>
    </row>
    <row r="154" spans="1:6">
      <c r="A154" s="125" t="s">
        <v>7</v>
      </c>
      <c r="B154" s="126" t="s">
        <v>171</v>
      </c>
      <c r="C154" s="126"/>
      <c r="D154" s="127"/>
      <c r="E154" s="127"/>
      <c r="F154" s="143" t="e">
        <f>F155+F180+F181</f>
        <v>#REF!</v>
      </c>
    </row>
    <row r="155" spans="1:6">
      <c r="A155" s="125" t="s">
        <v>172</v>
      </c>
      <c r="B155" s="126" t="s">
        <v>140</v>
      </c>
      <c r="C155" s="126"/>
      <c r="D155" s="127"/>
      <c r="E155" s="127"/>
      <c r="F155" s="143" t="e">
        <f>F156+F159+F169+F177</f>
        <v>#REF!</v>
      </c>
    </row>
    <row r="156" spans="1:6">
      <c r="A156" s="125">
        <v>1</v>
      </c>
      <c r="B156" s="126" t="s">
        <v>173</v>
      </c>
      <c r="C156" s="126"/>
      <c r="D156" s="127"/>
      <c r="E156" s="127"/>
      <c r="F156" s="143">
        <f>F157+F158</f>
        <v>22815.9</v>
      </c>
    </row>
    <row r="157" spans="1:6">
      <c r="A157" s="125"/>
      <c r="B157" s="128" t="s">
        <v>174</v>
      </c>
      <c r="C157" s="128" t="s">
        <v>175</v>
      </c>
      <c r="D157" s="127">
        <v>2158</v>
      </c>
      <c r="E157" s="138">
        <f>8.1</f>
        <v>8.1</v>
      </c>
      <c r="F157" s="143">
        <f t="shared" ref="F157:F167" si="12">E157*D157</f>
        <v>17479.8</v>
      </c>
    </row>
    <row r="158" spans="1:6">
      <c r="A158" s="125"/>
      <c r="B158" s="128" t="s">
        <v>176</v>
      </c>
      <c r="C158" s="128" t="s">
        <v>175</v>
      </c>
      <c r="D158" s="127">
        <v>924.8</v>
      </c>
      <c r="E158" s="138">
        <v>5.77</v>
      </c>
      <c r="F158" s="143">
        <f t="shared" si="12"/>
        <v>5336.1</v>
      </c>
    </row>
    <row r="159" spans="1:6">
      <c r="A159" s="125">
        <v>2</v>
      </c>
      <c r="B159" s="126" t="s">
        <v>206</v>
      </c>
      <c r="C159" s="126"/>
      <c r="D159" s="127"/>
      <c r="E159" s="127"/>
      <c r="F159" s="143" t="e">
        <f>SUM(F160:F168)</f>
        <v>#REF!</v>
      </c>
    </row>
    <row r="160" spans="1:6">
      <c r="A160" s="125"/>
      <c r="B160" s="126" t="s">
        <v>244</v>
      </c>
      <c r="C160" s="126" t="s">
        <v>218</v>
      </c>
      <c r="D160" s="127">
        <v>94</v>
      </c>
      <c r="E160" s="144">
        <v>4.4</v>
      </c>
      <c r="F160" s="143">
        <f t="shared" si="12"/>
        <v>413.6</v>
      </c>
    </row>
    <row r="161" spans="1:6">
      <c r="A161" s="125"/>
      <c r="B161" s="126" t="s">
        <v>245</v>
      </c>
      <c r="C161" s="126" t="s">
        <v>218</v>
      </c>
      <c r="D161" s="127">
        <v>219.4</v>
      </c>
      <c r="E161" s="144">
        <v>4.5</v>
      </c>
      <c r="F161" s="143">
        <f t="shared" si="12"/>
        <v>987.3</v>
      </c>
    </row>
    <row r="162" spans="1:6">
      <c r="A162" s="125"/>
      <c r="B162" s="126" t="s">
        <v>246</v>
      </c>
      <c r="C162" s="126" t="s">
        <v>218</v>
      </c>
      <c r="D162" s="127">
        <v>192</v>
      </c>
      <c r="E162" s="144">
        <v>5.5</v>
      </c>
      <c r="F162" s="143">
        <f t="shared" si="12"/>
        <v>1056</v>
      </c>
    </row>
    <row r="163" spans="1:6">
      <c r="A163" s="125"/>
      <c r="B163" s="129" t="s">
        <v>247</v>
      </c>
      <c r="C163" s="126" t="s">
        <v>218</v>
      </c>
      <c r="D163" s="130">
        <v>120</v>
      </c>
      <c r="E163" s="130">
        <v>3.96</v>
      </c>
      <c r="F163" s="143">
        <f t="shared" si="12"/>
        <v>475.2</v>
      </c>
    </row>
    <row r="164" spans="1:6">
      <c r="A164" s="125"/>
      <c r="B164" s="126" t="s">
        <v>248</v>
      </c>
      <c r="C164" s="126" t="s">
        <v>218</v>
      </c>
      <c r="D164" s="127"/>
      <c r="E164" s="127"/>
      <c r="F164" s="143">
        <f t="shared" si="12"/>
        <v>0</v>
      </c>
    </row>
    <row r="165" spans="1:6">
      <c r="A165" s="125"/>
      <c r="B165" s="126" t="s">
        <v>249</v>
      </c>
      <c r="C165" s="126" t="s">
        <v>208</v>
      </c>
      <c r="D165" s="127">
        <v>2.2</v>
      </c>
      <c r="E165" s="144" t="e">
        <f>#REF!</f>
        <v>#REF!</v>
      </c>
      <c r="F165" s="143" t="e">
        <f t="shared" si="12"/>
        <v>#REF!</v>
      </c>
    </row>
    <row r="166" ht="16.5" spans="1:6">
      <c r="A166" s="125"/>
      <c r="B166" s="126" t="s">
        <v>250</v>
      </c>
      <c r="C166" s="126" t="s">
        <v>208</v>
      </c>
      <c r="D166" s="127">
        <v>103</v>
      </c>
      <c r="E166" s="145" t="e">
        <f>配合比!O10</f>
        <v>#REF!</v>
      </c>
      <c r="F166" s="143" t="e">
        <f t="shared" si="12"/>
        <v>#REF!</v>
      </c>
    </row>
    <row r="167" spans="1:6">
      <c r="A167" s="125"/>
      <c r="B167" s="126" t="s">
        <v>120</v>
      </c>
      <c r="C167" s="126" t="s">
        <v>208</v>
      </c>
      <c r="D167" s="127">
        <v>100</v>
      </c>
      <c r="E167" s="144" t="e">
        <f>#REF!</f>
        <v>#REF!</v>
      </c>
      <c r="F167" s="143" t="e">
        <f t="shared" si="12"/>
        <v>#REF!</v>
      </c>
    </row>
    <row r="168" spans="1:6">
      <c r="A168" s="125"/>
      <c r="B168" s="126" t="s">
        <v>251</v>
      </c>
      <c r="C168" s="126" t="s">
        <v>101</v>
      </c>
      <c r="D168" s="127">
        <v>1</v>
      </c>
      <c r="E168" s="146" t="e">
        <f>SUM(F160:F167)</f>
        <v>#REF!</v>
      </c>
      <c r="F168" s="143" t="e">
        <f>E168*D168/100</f>
        <v>#REF!</v>
      </c>
    </row>
    <row r="169" spans="1:6">
      <c r="A169" s="125">
        <v>3</v>
      </c>
      <c r="B169" s="126" t="s">
        <v>177</v>
      </c>
      <c r="C169" s="126"/>
      <c r="D169" s="127"/>
      <c r="E169" s="127"/>
      <c r="F169" s="143" t="e">
        <f>SUM(F170:F176)</f>
        <v>#REF!</v>
      </c>
    </row>
    <row r="170" spans="1:6">
      <c r="A170" s="125"/>
      <c r="B170" s="126" t="s">
        <v>252</v>
      </c>
      <c r="C170" s="126" t="s">
        <v>179</v>
      </c>
      <c r="D170" s="127">
        <v>18.54</v>
      </c>
      <c r="E170" s="144" t="e">
        <f>#REF!</f>
        <v>#REF!</v>
      </c>
      <c r="F170" s="143" t="e">
        <f t="shared" ref="F170:F176" si="13">E170*D170</f>
        <v>#REF!</v>
      </c>
    </row>
    <row r="171" spans="1:6">
      <c r="A171" s="125"/>
      <c r="B171" s="126" t="s">
        <v>253</v>
      </c>
      <c r="C171" s="126" t="s">
        <v>179</v>
      </c>
      <c r="D171" s="127">
        <v>132.5</v>
      </c>
      <c r="E171" s="144" t="e">
        <f>#REF!</f>
        <v>#REF!</v>
      </c>
      <c r="F171" s="143" t="e">
        <f t="shared" si="13"/>
        <v>#REF!</v>
      </c>
    </row>
    <row r="172" spans="1:6">
      <c r="A172" s="125"/>
      <c r="B172" s="126" t="s">
        <v>254</v>
      </c>
      <c r="C172" s="126" t="s">
        <v>179</v>
      </c>
      <c r="D172" s="127"/>
      <c r="E172" s="144"/>
      <c r="F172" s="143">
        <f t="shared" si="13"/>
        <v>0</v>
      </c>
    </row>
    <row r="173" spans="1:6">
      <c r="A173" s="125"/>
      <c r="B173" s="126" t="s">
        <v>255</v>
      </c>
      <c r="C173" s="126" t="s">
        <v>179</v>
      </c>
      <c r="D173" s="127"/>
      <c r="E173" s="144"/>
      <c r="F173" s="143">
        <f t="shared" si="13"/>
        <v>0</v>
      </c>
    </row>
    <row r="174" spans="1:6">
      <c r="A174" s="125"/>
      <c r="B174" s="126" t="s">
        <v>256</v>
      </c>
      <c r="C174" s="126" t="s">
        <v>179</v>
      </c>
      <c r="D174" s="127"/>
      <c r="E174" s="144"/>
      <c r="F174" s="143">
        <f t="shared" si="13"/>
        <v>0</v>
      </c>
    </row>
    <row r="175" spans="1:6">
      <c r="A175" s="125"/>
      <c r="B175" s="126" t="s">
        <v>257</v>
      </c>
      <c r="C175" s="126" t="s">
        <v>179</v>
      </c>
      <c r="D175" s="127">
        <v>37.2</v>
      </c>
      <c r="E175" s="144" t="e">
        <f>#REF!</f>
        <v>#REF!</v>
      </c>
      <c r="F175" s="143" t="e">
        <f t="shared" si="13"/>
        <v>#REF!</v>
      </c>
    </row>
    <row r="176" spans="1:6">
      <c r="A176" s="125"/>
      <c r="B176" s="126" t="s">
        <v>216</v>
      </c>
      <c r="C176" s="126"/>
      <c r="D176" s="131">
        <v>0.15</v>
      </c>
      <c r="E176" s="144" t="e">
        <f>SUM(F170:F175)</f>
        <v>#REF!</v>
      </c>
      <c r="F176" s="143" t="e">
        <f t="shared" si="13"/>
        <v>#REF!</v>
      </c>
    </row>
    <row r="177" spans="1:6">
      <c r="A177" s="125">
        <v>4</v>
      </c>
      <c r="B177" s="126" t="s">
        <v>258</v>
      </c>
      <c r="C177" s="132"/>
      <c r="D177" s="133"/>
      <c r="E177" s="127"/>
      <c r="F177" s="143" t="e">
        <f>F178+F179</f>
        <v>#REF!</v>
      </c>
    </row>
    <row r="178" spans="1:6">
      <c r="A178" s="125"/>
      <c r="B178" s="126" t="s">
        <v>259</v>
      </c>
      <c r="C178" s="126" t="s">
        <v>208</v>
      </c>
      <c r="D178" s="127">
        <v>103</v>
      </c>
      <c r="E178" s="144" t="e">
        <f>#REF!/100</f>
        <v>#REF!</v>
      </c>
      <c r="F178" s="143" t="e">
        <f>E178*D178</f>
        <v>#REF!</v>
      </c>
    </row>
    <row r="179" spans="1:6">
      <c r="A179" s="134"/>
      <c r="B179" s="126" t="s">
        <v>260</v>
      </c>
      <c r="C179" s="126" t="s">
        <v>208</v>
      </c>
      <c r="D179" s="127">
        <v>103</v>
      </c>
      <c r="E179" s="144" t="e">
        <f>#REF!/100</f>
        <v>#REF!</v>
      </c>
      <c r="F179" s="143" t="e">
        <f>E179*D179</f>
        <v>#REF!</v>
      </c>
    </row>
    <row r="180" spans="1:6">
      <c r="A180" s="125" t="s">
        <v>181</v>
      </c>
      <c r="B180" s="126" t="s">
        <v>182</v>
      </c>
      <c r="C180" s="135">
        <v>0.055</v>
      </c>
      <c r="D180" s="127"/>
      <c r="E180" s="127"/>
      <c r="F180" s="143" t="e">
        <f>(F155)*C180</f>
        <v>#REF!</v>
      </c>
    </row>
    <row r="181" spans="1:6">
      <c r="A181" s="125"/>
      <c r="B181" s="126"/>
      <c r="C181" s="135"/>
      <c r="D181" s="127"/>
      <c r="E181" s="127"/>
      <c r="F181" s="143"/>
    </row>
    <row r="182" spans="1:6">
      <c r="A182" s="125" t="s">
        <v>51</v>
      </c>
      <c r="B182" s="126" t="s">
        <v>143</v>
      </c>
      <c r="C182" s="136">
        <v>0.07</v>
      </c>
      <c r="D182" s="127"/>
      <c r="E182" s="127"/>
      <c r="F182" s="143" t="e">
        <f>F154*C182</f>
        <v>#REF!</v>
      </c>
    </row>
    <row r="183" spans="1:6">
      <c r="A183" s="125" t="s">
        <v>74</v>
      </c>
      <c r="B183" s="126" t="s">
        <v>183</v>
      </c>
      <c r="C183" s="135">
        <v>0.07</v>
      </c>
      <c r="D183" s="127"/>
      <c r="E183" s="127"/>
      <c r="F183" s="143" t="e">
        <f>(F154+F182)*C183</f>
        <v>#REF!</v>
      </c>
    </row>
    <row r="184" spans="1:6">
      <c r="A184" s="125" t="s">
        <v>184</v>
      </c>
      <c r="B184" s="126" t="s">
        <v>194</v>
      </c>
      <c r="C184" s="137"/>
      <c r="D184" s="127"/>
      <c r="E184" s="127"/>
      <c r="F184" s="143" t="e">
        <f>SUM(F185:F188)</f>
        <v>#REF!</v>
      </c>
    </row>
    <row r="185" spans="1:6">
      <c r="A185" s="125"/>
      <c r="B185" s="126" t="s">
        <v>117</v>
      </c>
      <c r="C185" s="137" t="s">
        <v>42</v>
      </c>
      <c r="D185" s="138">
        <f>D166*配合比!E10</f>
        <v>35.02</v>
      </c>
      <c r="E185" s="145" t="e">
        <f>E140</f>
        <v>#REF!</v>
      </c>
      <c r="F185" s="143" t="e">
        <f t="shared" ref="F185:F187" si="14">E185*D185</f>
        <v>#REF!</v>
      </c>
    </row>
    <row r="186" spans="1:6">
      <c r="A186" s="125"/>
      <c r="B186" s="126" t="s">
        <v>118</v>
      </c>
      <c r="C186" s="126" t="s">
        <v>208</v>
      </c>
      <c r="D186" s="138">
        <f>D166*配合比!G10</f>
        <v>54.38</v>
      </c>
      <c r="E186" s="145" t="e">
        <f>E141</f>
        <v>#REF!</v>
      </c>
      <c r="F186" s="143" t="e">
        <f t="shared" si="14"/>
        <v>#REF!</v>
      </c>
    </row>
    <row r="187" spans="1:6">
      <c r="A187" s="125"/>
      <c r="B187" s="126" t="s">
        <v>119</v>
      </c>
      <c r="C187" s="126" t="s">
        <v>208</v>
      </c>
      <c r="D187" s="138">
        <f>D166*配合比!I10</f>
        <v>86.62</v>
      </c>
      <c r="E187" s="145" t="e">
        <f>#REF!-70</f>
        <v>#REF!</v>
      </c>
      <c r="F187" s="143" t="e">
        <f t="shared" si="14"/>
        <v>#REF!</v>
      </c>
    </row>
    <row r="188" spans="1:6">
      <c r="A188" s="125"/>
      <c r="B188" s="126" t="s">
        <v>261</v>
      </c>
      <c r="C188" s="126"/>
      <c r="D188" s="138"/>
      <c r="E188" s="145"/>
      <c r="F188" s="143">
        <f>SUM(F189:F190)</f>
        <v>5974</v>
      </c>
    </row>
    <row r="189" spans="1:6">
      <c r="A189" s="125"/>
      <c r="B189" s="126" t="s">
        <v>262</v>
      </c>
      <c r="C189" s="126" t="s">
        <v>208</v>
      </c>
      <c r="D189" s="138">
        <f>D166</f>
        <v>103</v>
      </c>
      <c r="E189" s="145">
        <v>31</v>
      </c>
      <c r="F189" s="143">
        <f>D189*E189</f>
        <v>3193</v>
      </c>
    </row>
    <row r="190" spans="1:6">
      <c r="A190" s="125"/>
      <c r="B190" s="126" t="s">
        <v>263</v>
      </c>
      <c r="C190" s="126" t="s">
        <v>208</v>
      </c>
      <c r="D190" s="138">
        <f>D189</f>
        <v>103</v>
      </c>
      <c r="E190" s="145">
        <v>27</v>
      </c>
      <c r="F190" s="143">
        <f>D190*E190</f>
        <v>2781</v>
      </c>
    </row>
    <row r="191" spans="1:6">
      <c r="A191" s="125" t="s">
        <v>187</v>
      </c>
      <c r="B191" s="126" t="s">
        <v>185</v>
      </c>
      <c r="C191" s="139">
        <v>0.09</v>
      </c>
      <c r="D191" s="127"/>
      <c r="E191" s="127"/>
      <c r="F191" s="143" t="e">
        <f>(F154+F182+F183+F184)*C191</f>
        <v>#REF!</v>
      </c>
    </row>
    <row r="192" spans="1:6">
      <c r="A192" s="125"/>
      <c r="B192" s="126" t="s">
        <v>219</v>
      </c>
      <c r="C192" s="140">
        <v>0.03</v>
      </c>
      <c r="D192" s="127"/>
      <c r="E192" s="127"/>
      <c r="F192" s="143" t="e">
        <f>(F154+F182+F183+F184+F191)*C192</f>
        <v>#REF!</v>
      </c>
    </row>
    <row r="193" spans="1:6">
      <c r="A193" s="147"/>
      <c r="B193" s="93" t="s">
        <v>189</v>
      </c>
      <c r="C193" s="126"/>
      <c r="D193" s="127"/>
      <c r="E193" s="127"/>
      <c r="F193" s="143" t="e">
        <f>(F183+F184+F182++F191+F154)+F192</f>
        <v>#REF!</v>
      </c>
    </row>
    <row r="194" spans="1:13">
      <c r="A194" s="148"/>
      <c r="B194" s="149"/>
      <c r="C194" s="149"/>
      <c r="D194" s="150"/>
      <c r="E194" s="150"/>
      <c r="F194" s="151"/>
      <c r="H194" s="148"/>
      <c r="I194" s="149"/>
      <c r="J194" s="149"/>
      <c r="K194" s="150"/>
      <c r="L194" s="150"/>
      <c r="M194" s="151"/>
    </row>
    <row r="195" spans="1:13">
      <c r="A195" s="122" t="s">
        <v>238</v>
      </c>
      <c r="B195" s="122"/>
      <c r="C195" s="122"/>
      <c r="D195" s="122"/>
      <c r="E195" s="122"/>
      <c r="F195" s="122"/>
      <c r="H195" s="148"/>
      <c r="I195" s="149"/>
      <c r="J195" s="149"/>
      <c r="K195" s="150"/>
      <c r="L195" s="150"/>
      <c r="M195" s="151"/>
    </row>
    <row r="196" spans="1:13">
      <c r="A196" s="123" t="s">
        <v>239</v>
      </c>
      <c r="B196" s="123"/>
      <c r="C196" s="123"/>
      <c r="D196" s="123"/>
      <c r="E196" s="141"/>
      <c r="F196" s="142" t="s">
        <v>222</v>
      </c>
      <c r="H196" s="148"/>
      <c r="I196" s="149"/>
      <c r="J196" s="149"/>
      <c r="K196" s="150"/>
      <c r="L196" s="150"/>
      <c r="M196" s="151"/>
    </row>
    <row r="197" spans="1:13">
      <c r="A197" s="124" t="s">
        <v>240</v>
      </c>
      <c r="B197" s="124"/>
      <c r="C197" s="124"/>
      <c r="D197" s="124"/>
      <c r="E197" s="124"/>
      <c r="F197" s="124"/>
      <c r="H197" s="148"/>
      <c r="I197" s="149"/>
      <c r="J197" s="149"/>
      <c r="K197" s="150"/>
      <c r="L197" s="150"/>
      <c r="M197" s="151"/>
    </row>
    <row r="198" spans="1:6">
      <c r="A198" s="125" t="s">
        <v>241</v>
      </c>
      <c r="B198" s="126" t="s">
        <v>202</v>
      </c>
      <c r="C198" s="126" t="s">
        <v>242</v>
      </c>
      <c r="D198" s="127" t="s">
        <v>243</v>
      </c>
      <c r="E198" s="86" t="s">
        <v>122</v>
      </c>
      <c r="F198" s="86" t="s">
        <v>170</v>
      </c>
    </row>
    <row r="199" spans="1:6">
      <c r="A199" s="125" t="s">
        <v>7</v>
      </c>
      <c r="B199" s="126" t="s">
        <v>171</v>
      </c>
      <c r="C199" s="126"/>
      <c r="D199" s="127"/>
      <c r="E199" s="127"/>
      <c r="F199" s="143" t="e">
        <f>F200+F225+F226</f>
        <v>#REF!</v>
      </c>
    </row>
    <row r="200" spans="1:6">
      <c r="A200" s="125" t="s">
        <v>172</v>
      </c>
      <c r="B200" s="126" t="s">
        <v>140</v>
      </c>
      <c r="C200" s="126"/>
      <c r="D200" s="127"/>
      <c r="E200" s="127"/>
      <c r="F200" s="143" t="e">
        <f>F201+F204+F214+F222</f>
        <v>#REF!</v>
      </c>
    </row>
    <row r="201" spans="1:6">
      <c r="A201" s="125">
        <v>1</v>
      </c>
      <c r="B201" s="126" t="s">
        <v>173</v>
      </c>
      <c r="C201" s="126"/>
      <c r="D201" s="127"/>
      <c r="E201" s="127"/>
      <c r="F201" s="143">
        <f>F202+F203</f>
        <v>22815.9</v>
      </c>
    </row>
    <row r="202" spans="1:6">
      <c r="A202" s="125"/>
      <c r="B202" s="128" t="s">
        <v>174</v>
      </c>
      <c r="C202" s="128" t="s">
        <v>175</v>
      </c>
      <c r="D202" s="127">
        <v>2158</v>
      </c>
      <c r="E202" s="138">
        <f>8.1</f>
        <v>8.1</v>
      </c>
      <c r="F202" s="143">
        <f t="shared" ref="F202:F212" si="15">E202*D202</f>
        <v>17479.8</v>
      </c>
    </row>
    <row r="203" spans="1:6">
      <c r="A203" s="125"/>
      <c r="B203" s="128" t="s">
        <v>176</v>
      </c>
      <c r="C203" s="128" t="s">
        <v>175</v>
      </c>
      <c r="D203" s="127">
        <v>924.8</v>
      </c>
      <c r="E203" s="138">
        <v>5.77</v>
      </c>
      <c r="F203" s="143">
        <f t="shared" si="15"/>
        <v>5336.1</v>
      </c>
    </row>
    <row r="204" spans="1:6">
      <c r="A204" s="125">
        <v>2</v>
      </c>
      <c r="B204" s="126" t="s">
        <v>206</v>
      </c>
      <c r="C204" s="126"/>
      <c r="D204" s="127"/>
      <c r="E204" s="127"/>
      <c r="F204" s="143" t="e">
        <f>SUM(F205:F213)</f>
        <v>#REF!</v>
      </c>
    </row>
    <row r="205" spans="1:6">
      <c r="A205" s="125"/>
      <c r="B205" s="126" t="s">
        <v>244</v>
      </c>
      <c r="C205" s="126" t="s">
        <v>218</v>
      </c>
      <c r="D205" s="127">
        <v>94</v>
      </c>
      <c r="E205" s="144">
        <v>4.4</v>
      </c>
      <c r="F205" s="143">
        <f t="shared" si="15"/>
        <v>413.6</v>
      </c>
    </row>
    <row r="206" spans="1:6">
      <c r="A206" s="125"/>
      <c r="B206" s="126" t="s">
        <v>245</v>
      </c>
      <c r="C206" s="126" t="s">
        <v>218</v>
      </c>
      <c r="D206" s="127">
        <v>219.4</v>
      </c>
      <c r="E206" s="144">
        <v>4.5</v>
      </c>
      <c r="F206" s="143">
        <f t="shared" si="15"/>
        <v>987.3</v>
      </c>
    </row>
    <row r="207" spans="1:6">
      <c r="A207" s="125"/>
      <c r="B207" s="126" t="s">
        <v>246</v>
      </c>
      <c r="C207" s="126" t="s">
        <v>218</v>
      </c>
      <c r="D207" s="127">
        <v>192</v>
      </c>
      <c r="E207" s="144">
        <v>5.5</v>
      </c>
      <c r="F207" s="143">
        <f t="shared" si="15"/>
        <v>1056</v>
      </c>
    </row>
    <row r="208" spans="1:6">
      <c r="A208" s="125"/>
      <c r="B208" s="129" t="s">
        <v>247</v>
      </c>
      <c r="C208" s="126" t="s">
        <v>218</v>
      </c>
      <c r="D208" s="130">
        <v>120</v>
      </c>
      <c r="E208" s="130">
        <v>3.96</v>
      </c>
      <c r="F208" s="143">
        <f t="shared" si="15"/>
        <v>475.2</v>
      </c>
    </row>
    <row r="209" spans="1:6">
      <c r="A209" s="125"/>
      <c r="B209" s="126" t="s">
        <v>248</v>
      </c>
      <c r="C209" s="126" t="s">
        <v>218</v>
      </c>
      <c r="D209" s="127"/>
      <c r="E209" s="127"/>
      <c r="F209" s="143">
        <f t="shared" si="15"/>
        <v>0</v>
      </c>
    </row>
    <row r="210" spans="1:6">
      <c r="A210" s="125"/>
      <c r="B210" s="126" t="s">
        <v>249</v>
      </c>
      <c r="C210" s="126" t="s">
        <v>208</v>
      </c>
      <c r="D210" s="127">
        <v>2.2</v>
      </c>
      <c r="E210" s="144" t="e">
        <f t="shared" ref="E210:E212" si="16">E165</f>
        <v>#REF!</v>
      </c>
      <c r="F210" s="143" t="e">
        <f t="shared" si="15"/>
        <v>#REF!</v>
      </c>
    </row>
    <row r="211" ht="16.5" spans="1:6">
      <c r="A211" s="125"/>
      <c r="B211" s="126" t="s">
        <v>250</v>
      </c>
      <c r="C211" s="126" t="s">
        <v>208</v>
      </c>
      <c r="D211" s="127">
        <v>103</v>
      </c>
      <c r="E211" s="145" t="e">
        <f t="shared" si="16"/>
        <v>#REF!</v>
      </c>
      <c r="F211" s="143" t="e">
        <f t="shared" si="15"/>
        <v>#REF!</v>
      </c>
    </row>
    <row r="212" spans="1:6">
      <c r="A212" s="125"/>
      <c r="B212" s="126" t="s">
        <v>120</v>
      </c>
      <c r="C212" s="126" t="s">
        <v>208</v>
      </c>
      <c r="D212" s="127">
        <v>100</v>
      </c>
      <c r="E212" s="144" t="e">
        <f t="shared" si="16"/>
        <v>#REF!</v>
      </c>
      <c r="F212" s="143" t="e">
        <f t="shared" si="15"/>
        <v>#REF!</v>
      </c>
    </row>
    <row r="213" spans="1:6">
      <c r="A213" s="125"/>
      <c r="B213" s="126" t="s">
        <v>251</v>
      </c>
      <c r="C213" s="126" t="s">
        <v>101</v>
      </c>
      <c r="D213" s="127">
        <v>1</v>
      </c>
      <c r="E213" s="146" t="e">
        <f>SUM(F205:F212)</f>
        <v>#REF!</v>
      </c>
      <c r="F213" s="143" t="e">
        <f>E213*D213/100</f>
        <v>#REF!</v>
      </c>
    </row>
    <row r="214" spans="1:6">
      <c r="A214" s="125">
        <v>3</v>
      </c>
      <c r="B214" s="126" t="s">
        <v>177</v>
      </c>
      <c r="C214" s="126"/>
      <c r="D214" s="127"/>
      <c r="E214" s="127"/>
      <c r="F214" s="143" t="e">
        <f>SUM(F215:F221)</f>
        <v>#REF!</v>
      </c>
    </row>
    <row r="215" spans="1:6">
      <c r="A215" s="125"/>
      <c r="B215" s="126" t="s">
        <v>252</v>
      </c>
      <c r="C215" s="126" t="s">
        <v>179</v>
      </c>
      <c r="D215" s="127">
        <v>18.54</v>
      </c>
      <c r="E215" s="144" t="e">
        <f t="shared" ref="E215:E220" si="17">E170</f>
        <v>#REF!</v>
      </c>
      <c r="F215" s="143" t="e">
        <f t="shared" ref="F215:F221" si="18">E215*D215</f>
        <v>#REF!</v>
      </c>
    </row>
    <row r="216" spans="1:6">
      <c r="A216" s="125"/>
      <c r="B216" s="126" t="s">
        <v>253</v>
      </c>
      <c r="C216" s="126" t="s">
        <v>179</v>
      </c>
      <c r="D216" s="127">
        <v>132.5</v>
      </c>
      <c r="E216" s="144" t="e">
        <f t="shared" si="17"/>
        <v>#REF!</v>
      </c>
      <c r="F216" s="143" t="e">
        <f t="shared" si="18"/>
        <v>#REF!</v>
      </c>
    </row>
    <row r="217" spans="1:6">
      <c r="A217" s="125"/>
      <c r="B217" s="126" t="s">
        <v>254</v>
      </c>
      <c r="C217" s="126" t="s">
        <v>179</v>
      </c>
      <c r="D217" s="127"/>
      <c r="E217" s="144"/>
      <c r="F217" s="143">
        <f t="shared" si="18"/>
        <v>0</v>
      </c>
    </row>
    <row r="218" spans="1:6">
      <c r="A218" s="125"/>
      <c r="B218" s="126" t="s">
        <v>255</v>
      </c>
      <c r="C218" s="126" t="s">
        <v>179</v>
      </c>
      <c r="D218" s="127"/>
      <c r="E218" s="144"/>
      <c r="F218" s="143">
        <f t="shared" si="18"/>
        <v>0</v>
      </c>
    </row>
    <row r="219" spans="1:6">
      <c r="A219" s="125"/>
      <c r="B219" s="126" t="s">
        <v>256</v>
      </c>
      <c r="C219" s="126" t="s">
        <v>179</v>
      </c>
      <c r="D219" s="127"/>
      <c r="E219" s="144"/>
      <c r="F219" s="143">
        <f t="shared" si="18"/>
        <v>0</v>
      </c>
    </row>
    <row r="220" spans="1:6">
      <c r="A220" s="125"/>
      <c r="B220" s="126" t="s">
        <v>257</v>
      </c>
      <c r="C220" s="126" t="s">
        <v>179</v>
      </c>
      <c r="D220" s="127">
        <v>37.2</v>
      </c>
      <c r="E220" s="144" t="e">
        <f t="shared" si="17"/>
        <v>#REF!</v>
      </c>
      <c r="F220" s="143" t="e">
        <f t="shared" si="18"/>
        <v>#REF!</v>
      </c>
    </row>
    <row r="221" spans="1:6">
      <c r="A221" s="125"/>
      <c r="B221" s="126" t="s">
        <v>216</v>
      </c>
      <c r="C221" s="126"/>
      <c r="D221" s="131">
        <v>0.15</v>
      </c>
      <c r="E221" s="144" t="e">
        <f>SUM(F215:F220)</f>
        <v>#REF!</v>
      </c>
      <c r="F221" s="143" t="e">
        <f t="shared" si="18"/>
        <v>#REF!</v>
      </c>
    </row>
    <row r="222" spans="1:6">
      <c r="A222" s="125">
        <v>4</v>
      </c>
      <c r="B222" s="126" t="s">
        <v>258</v>
      </c>
      <c r="C222" s="132"/>
      <c r="D222" s="133"/>
      <c r="E222" s="127"/>
      <c r="F222" s="143" t="e">
        <f>F223+F224</f>
        <v>#REF!</v>
      </c>
    </row>
    <row r="223" spans="1:6">
      <c r="A223" s="125"/>
      <c r="B223" s="126" t="s">
        <v>259</v>
      </c>
      <c r="C223" s="126" t="s">
        <v>208</v>
      </c>
      <c r="D223" s="127">
        <v>103</v>
      </c>
      <c r="E223" s="144" t="e">
        <f>E178</f>
        <v>#REF!</v>
      </c>
      <c r="F223" s="143" t="e">
        <f>E223*D223</f>
        <v>#REF!</v>
      </c>
    </row>
    <row r="224" spans="1:6">
      <c r="A224" s="134"/>
      <c r="B224" s="126" t="s">
        <v>260</v>
      </c>
      <c r="C224" s="126" t="s">
        <v>208</v>
      </c>
      <c r="D224" s="127">
        <v>103</v>
      </c>
      <c r="E224" s="144" t="e">
        <f>E179</f>
        <v>#REF!</v>
      </c>
      <c r="F224" s="143" t="e">
        <f>E224*D224</f>
        <v>#REF!</v>
      </c>
    </row>
    <row r="225" spans="1:6">
      <c r="A225" s="125" t="s">
        <v>181</v>
      </c>
      <c r="B225" s="126" t="s">
        <v>182</v>
      </c>
      <c r="C225" s="135">
        <v>0.055</v>
      </c>
      <c r="D225" s="127"/>
      <c r="E225" s="127"/>
      <c r="F225" s="143" t="e">
        <f>(F200)*C225</f>
        <v>#REF!</v>
      </c>
    </row>
    <row r="226" spans="1:6">
      <c r="A226" s="125"/>
      <c r="B226" s="126"/>
      <c r="C226" s="135"/>
      <c r="D226" s="127"/>
      <c r="E226" s="127"/>
      <c r="F226" s="143"/>
    </row>
    <row r="227" spans="1:6">
      <c r="A227" s="125" t="s">
        <v>51</v>
      </c>
      <c r="B227" s="126" t="s">
        <v>143</v>
      </c>
      <c r="C227" s="136">
        <v>0.07</v>
      </c>
      <c r="D227" s="127"/>
      <c r="E227" s="127"/>
      <c r="F227" s="143" t="e">
        <f>F199*C227</f>
        <v>#REF!</v>
      </c>
    </row>
    <row r="228" spans="1:6">
      <c r="A228" s="125" t="s">
        <v>74</v>
      </c>
      <c r="B228" s="126" t="s">
        <v>183</v>
      </c>
      <c r="C228" s="135">
        <v>0.07</v>
      </c>
      <c r="D228" s="127"/>
      <c r="E228" s="127"/>
      <c r="F228" s="143" t="e">
        <f>(F199+F227)*C228</f>
        <v>#REF!</v>
      </c>
    </row>
    <row r="229" spans="1:6">
      <c r="A229" s="125" t="s">
        <v>184</v>
      </c>
      <c r="B229" s="126" t="s">
        <v>194</v>
      </c>
      <c r="C229" s="137"/>
      <c r="D229" s="127"/>
      <c r="E229" s="127"/>
      <c r="F229" s="143" t="e">
        <f>SUM(F230:F233)</f>
        <v>#REF!</v>
      </c>
    </row>
    <row r="230" spans="1:6">
      <c r="A230" s="125"/>
      <c r="B230" s="126" t="s">
        <v>117</v>
      </c>
      <c r="C230" s="137" t="s">
        <v>42</v>
      </c>
      <c r="D230" s="138">
        <f t="shared" ref="D230:D232" si="19">D185</f>
        <v>35.02</v>
      </c>
      <c r="E230" s="145" t="e">
        <f t="shared" ref="E230:E232" si="20">E185</f>
        <v>#REF!</v>
      </c>
      <c r="F230" s="143" t="e">
        <f t="shared" ref="F230:F232" si="21">E230*D230</f>
        <v>#REF!</v>
      </c>
    </row>
    <row r="231" spans="1:6">
      <c r="A231" s="125"/>
      <c r="B231" s="126" t="s">
        <v>118</v>
      </c>
      <c r="C231" s="126" t="s">
        <v>208</v>
      </c>
      <c r="D231" s="138">
        <f t="shared" si="19"/>
        <v>54.38</v>
      </c>
      <c r="E231" s="145" t="e">
        <f t="shared" si="20"/>
        <v>#REF!</v>
      </c>
      <c r="F231" s="143" t="e">
        <f t="shared" si="21"/>
        <v>#REF!</v>
      </c>
    </row>
    <row r="232" spans="1:6">
      <c r="A232" s="125"/>
      <c r="B232" s="126" t="s">
        <v>119</v>
      </c>
      <c r="C232" s="126" t="s">
        <v>208</v>
      </c>
      <c r="D232" s="138">
        <f t="shared" si="19"/>
        <v>86.62</v>
      </c>
      <c r="E232" s="145" t="e">
        <f t="shared" si="20"/>
        <v>#REF!</v>
      </c>
      <c r="F232" s="143" t="e">
        <f t="shared" si="21"/>
        <v>#REF!</v>
      </c>
    </row>
    <row r="233" spans="1:6">
      <c r="A233" s="125"/>
      <c r="B233" s="126" t="s">
        <v>261</v>
      </c>
      <c r="C233" s="126"/>
      <c r="D233" s="138"/>
      <c r="E233" s="145"/>
      <c r="F233" s="143">
        <f>SUM(F234:F235)</f>
        <v>0</v>
      </c>
    </row>
    <row r="234" spans="1:6">
      <c r="A234" s="125"/>
      <c r="B234" s="126" t="s">
        <v>262</v>
      </c>
      <c r="C234" s="126" t="s">
        <v>208</v>
      </c>
      <c r="D234" s="138">
        <f>D211</f>
        <v>103</v>
      </c>
      <c r="E234" s="145"/>
      <c r="F234" s="143">
        <f>D234*E234</f>
        <v>0</v>
      </c>
    </row>
    <row r="235" spans="1:6">
      <c r="A235" s="125"/>
      <c r="B235" s="126" t="s">
        <v>263</v>
      </c>
      <c r="C235" s="126" t="s">
        <v>208</v>
      </c>
      <c r="D235" s="138">
        <f>D234</f>
        <v>103</v>
      </c>
      <c r="E235" s="145"/>
      <c r="F235" s="143">
        <f>D235*E235</f>
        <v>0</v>
      </c>
    </row>
    <row r="236" spans="1:6">
      <c r="A236" s="125" t="s">
        <v>187</v>
      </c>
      <c r="B236" s="126" t="s">
        <v>185</v>
      </c>
      <c r="C236" s="139">
        <v>0.09</v>
      </c>
      <c r="D236" s="127"/>
      <c r="E236" s="127"/>
      <c r="F236" s="143" t="e">
        <f>(F199+F227+F228+F229)*C236</f>
        <v>#REF!</v>
      </c>
    </row>
    <row r="237" spans="1:6">
      <c r="A237" s="125"/>
      <c r="B237" s="126" t="s">
        <v>219</v>
      </c>
      <c r="C237" s="140">
        <v>0.03</v>
      </c>
      <c r="D237" s="127"/>
      <c r="E237" s="127"/>
      <c r="F237" s="143" t="e">
        <f>(F199+F227+F228+F229+F236)*C237</f>
        <v>#REF!</v>
      </c>
    </row>
    <row r="238" spans="1:6">
      <c r="A238" s="147"/>
      <c r="B238" s="93" t="s">
        <v>189</v>
      </c>
      <c r="C238" s="126"/>
      <c r="D238" s="127"/>
      <c r="E238" s="127"/>
      <c r="F238" s="143" t="e">
        <f>(F228+F229+F227++F236+F199)+F237</f>
        <v>#REF!</v>
      </c>
    </row>
    <row r="239" spans="1:6">
      <c r="A239" s="83"/>
      <c r="B239" s="83"/>
      <c r="C239" s="83"/>
      <c r="D239" s="83"/>
      <c r="E239" s="83"/>
      <c r="F239" s="83"/>
    </row>
    <row r="240" spans="1:6">
      <c r="A240" s="83"/>
      <c r="B240" s="83"/>
      <c r="C240" s="83"/>
      <c r="D240" s="83"/>
      <c r="E240" s="83"/>
      <c r="F240" s="83"/>
    </row>
    <row r="241" spans="1:6">
      <c r="A241" s="122" t="s">
        <v>264</v>
      </c>
      <c r="B241" s="122"/>
      <c r="C241" s="122"/>
      <c r="D241" s="122"/>
      <c r="E241" s="122"/>
      <c r="F241" s="122"/>
    </row>
    <row r="242" spans="1:6">
      <c r="A242" s="123" t="s">
        <v>239</v>
      </c>
      <c r="B242" s="123"/>
      <c r="C242" s="123"/>
      <c r="D242" s="123"/>
      <c r="E242" s="141"/>
      <c r="F242" s="142" t="s">
        <v>222</v>
      </c>
    </row>
    <row r="243" spans="1:6">
      <c r="A243" s="124" t="s">
        <v>240</v>
      </c>
      <c r="B243" s="124"/>
      <c r="C243" s="124"/>
      <c r="D243" s="124"/>
      <c r="E243" s="124"/>
      <c r="F243" s="124"/>
    </row>
    <row r="244" spans="1:6">
      <c r="A244" s="125" t="s">
        <v>241</v>
      </c>
      <c r="B244" s="126" t="s">
        <v>202</v>
      </c>
      <c r="C244" s="126" t="s">
        <v>242</v>
      </c>
      <c r="D244" s="127" t="s">
        <v>243</v>
      </c>
      <c r="E244" s="86" t="s">
        <v>122</v>
      </c>
      <c r="F244" s="86" t="s">
        <v>170</v>
      </c>
    </row>
    <row r="245" spans="1:6">
      <c r="A245" s="125" t="s">
        <v>7</v>
      </c>
      <c r="B245" s="126" t="s">
        <v>171</v>
      </c>
      <c r="C245" s="126"/>
      <c r="D245" s="127"/>
      <c r="E245" s="127"/>
      <c r="F245" s="143" t="e">
        <f>F246+F271+F272</f>
        <v>#REF!</v>
      </c>
    </row>
    <row r="246" spans="1:6">
      <c r="A246" s="125" t="s">
        <v>172</v>
      </c>
      <c r="B246" s="126" t="s">
        <v>140</v>
      </c>
      <c r="C246" s="126"/>
      <c r="D246" s="127"/>
      <c r="E246" s="127"/>
      <c r="F246" s="143" t="e">
        <f>F247+F250+F260+F268</f>
        <v>#REF!</v>
      </c>
    </row>
    <row r="247" spans="1:6">
      <c r="A247" s="125">
        <v>1</v>
      </c>
      <c r="B247" s="126" t="s">
        <v>173</v>
      </c>
      <c r="C247" s="126"/>
      <c r="D247" s="127"/>
      <c r="E247" s="127"/>
      <c r="F247" s="143">
        <f>F248+F249</f>
        <v>22815.9</v>
      </c>
    </row>
    <row r="248" spans="1:6">
      <c r="A248" s="125"/>
      <c r="B248" s="128" t="s">
        <v>174</v>
      </c>
      <c r="C248" s="128" t="s">
        <v>175</v>
      </c>
      <c r="D248" s="127">
        <v>2158</v>
      </c>
      <c r="E248" s="138">
        <f>8.1</f>
        <v>8.1</v>
      </c>
      <c r="F248" s="143">
        <f t="shared" ref="F248:F258" si="22">E248*D248</f>
        <v>17479.8</v>
      </c>
    </row>
    <row r="249" spans="1:6">
      <c r="A249" s="125"/>
      <c r="B249" s="128" t="s">
        <v>176</v>
      </c>
      <c r="C249" s="128" t="s">
        <v>175</v>
      </c>
      <c r="D249" s="127">
        <v>924.8</v>
      </c>
      <c r="E249" s="138">
        <v>5.77</v>
      </c>
      <c r="F249" s="143">
        <f t="shared" si="22"/>
        <v>5336.1</v>
      </c>
    </row>
    <row r="250" spans="1:6">
      <c r="A250" s="125">
        <v>2</v>
      </c>
      <c r="B250" s="126" t="s">
        <v>206</v>
      </c>
      <c r="C250" s="126"/>
      <c r="D250" s="127"/>
      <c r="E250" s="127"/>
      <c r="F250" s="143" t="e">
        <f>SUM(F251:F259)</f>
        <v>#REF!</v>
      </c>
    </row>
    <row r="251" spans="1:6">
      <c r="A251" s="125"/>
      <c r="B251" s="126" t="s">
        <v>244</v>
      </c>
      <c r="C251" s="126" t="s">
        <v>218</v>
      </c>
      <c r="D251" s="127">
        <v>94</v>
      </c>
      <c r="E251" s="144">
        <v>4.4</v>
      </c>
      <c r="F251" s="143">
        <f t="shared" si="22"/>
        <v>413.6</v>
      </c>
    </row>
    <row r="252" spans="1:6">
      <c r="A252" s="125"/>
      <c r="B252" s="126" t="s">
        <v>245</v>
      </c>
      <c r="C252" s="126" t="s">
        <v>218</v>
      </c>
      <c r="D252" s="127">
        <v>219.4</v>
      </c>
      <c r="E252" s="144">
        <v>4.5</v>
      </c>
      <c r="F252" s="143">
        <f t="shared" si="22"/>
        <v>987.3</v>
      </c>
    </row>
    <row r="253" spans="1:6">
      <c r="A253" s="125"/>
      <c r="B253" s="126" t="s">
        <v>246</v>
      </c>
      <c r="C253" s="126" t="s">
        <v>218</v>
      </c>
      <c r="D253" s="127">
        <v>192</v>
      </c>
      <c r="E253" s="144">
        <v>5.5</v>
      </c>
      <c r="F253" s="143">
        <f t="shared" si="22"/>
        <v>1056</v>
      </c>
    </row>
    <row r="254" spans="1:6">
      <c r="A254" s="125"/>
      <c r="B254" s="129" t="s">
        <v>247</v>
      </c>
      <c r="C254" s="126" t="s">
        <v>218</v>
      </c>
      <c r="D254" s="130">
        <v>120</v>
      </c>
      <c r="E254" s="130">
        <v>3.96</v>
      </c>
      <c r="F254" s="143">
        <f t="shared" si="22"/>
        <v>475.2</v>
      </c>
    </row>
    <row r="255" spans="1:6">
      <c r="A255" s="125"/>
      <c r="B255" s="126" t="s">
        <v>248</v>
      </c>
      <c r="C255" s="126" t="s">
        <v>218</v>
      </c>
      <c r="D255" s="127"/>
      <c r="E255" s="127"/>
      <c r="F255" s="143">
        <f t="shared" si="22"/>
        <v>0</v>
      </c>
    </row>
    <row r="256" spans="1:6">
      <c r="A256" s="125"/>
      <c r="B256" s="126" t="s">
        <v>249</v>
      </c>
      <c r="C256" s="126" t="s">
        <v>208</v>
      </c>
      <c r="D256" s="127">
        <v>2.2</v>
      </c>
      <c r="E256" s="144" t="e">
        <f>#REF!</f>
        <v>#REF!</v>
      </c>
      <c r="F256" s="143" t="e">
        <f t="shared" si="22"/>
        <v>#REF!</v>
      </c>
    </row>
    <row r="257" ht="16.5" spans="1:6">
      <c r="A257" s="125"/>
      <c r="B257" s="126" t="s">
        <v>265</v>
      </c>
      <c r="C257" s="126" t="s">
        <v>208</v>
      </c>
      <c r="D257" s="127">
        <v>103</v>
      </c>
      <c r="E257" s="145">
        <v>200</v>
      </c>
      <c r="F257" s="143">
        <f t="shared" si="22"/>
        <v>20600</v>
      </c>
    </row>
    <row r="258" spans="1:6">
      <c r="A258" s="125"/>
      <c r="B258" s="126" t="s">
        <v>120</v>
      </c>
      <c r="C258" s="126" t="s">
        <v>208</v>
      </c>
      <c r="D258" s="127">
        <v>100</v>
      </c>
      <c r="E258" s="146" t="e">
        <f>#REF!</f>
        <v>#REF!</v>
      </c>
      <c r="F258" s="143" t="e">
        <f t="shared" si="22"/>
        <v>#REF!</v>
      </c>
    </row>
    <row r="259" spans="1:6">
      <c r="A259" s="125"/>
      <c r="B259" s="126" t="s">
        <v>251</v>
      </c>
      <c r="C259" s="126" t="s">
        <v>101</v>
      </c>
      <c r="D259" s="127">
        <v>1</v>
      </c>
      <c r="E259" s="146" t="e">
        <f>SUM(F251:F258)</f>
        <v>#REF!</v>
      </c>
      <c r="F259" s="143" t="e">
        <f>E259*D259/100</f>
        <v>#REF!</v>
      </c>
    </row>
    <row r="260" spans="1:6">
      <c r="A260" s="125">
        <v>3</v>
      </c>
      <c r="B260" s="126" t="s">
        <v>177</v>
      </c>
      <c r="C260" s="126"/>
      <c r="D260" s="127"/>
      <c r="E260" s="127"/>
      <c r="F260" s="143" t="e">
        <f>SUM(F261:F267)</f>
        <v>#REF!</v>
      </c>
    </row>
    <row r="261" spans="1:6">
      <c r="A261" s="125"/>
      <c r="B261" s="126" t="s">
        <v>252</v>
      </c>
      <c r="C261" s="126" t="s">
        <v>179</v>
      </c>
      <c r="D261" s="127">
        <v>18.54</v>
      </c>
      <c r="E261" s="144" t="e">
        <f>补!E170</f>
        <v>#REF!</v>
      </c>
      <c r="F261" s="143" t="e">
        <f t="shared" ref="F261:F267" si="23">E261*D261</f>
        <v>#REF!</v>
      </c>
    </row>
    <row r="262" spans="1:6">
      <c r="A262" s="125"/>
      <c r="B262" s="126" t="s">
        <v>253</v>
      </c>
      <c r="C262" s="126" t="s">
        <v>179</v>
      </c>
      <c r="D262" s="127">
        <v>132.5</v>
      </c>
      <c r="E262" s="144" t="e">
        <f>补!E171</f>
        <v>#REF!</v>
      </c>
      <c r="F262" s="143" t="e">
        <f t="shared" si="23"/>
        <v>#REF!</v>
      </c>
    </row>
    <row r="263" spans="1:6">
      <c r="A263" s="125"/>
      <c r="B263" s="126" t="s">
        <v>254</v>
      </c>
      <c r="C263" s="126" t="s">
        <v>179</v>
      </c>
      <c r="D263" s="127"/>
      <c r="E263" s="144"/>
      <c r="F263" s="143">
        <f t="shared" si="23"/>
        <v>0</v>
      </c>
    </row>
    <row r="264" spans="1:6">
      <c r="A264" s="125"/>
      <c r="B264" s="126" t="s">
        <v>255</v>
      </c>
      <c r="C264" s="126" t="s">
        <v>179</v>
      </c>
      <c r="D264" s="127"/>
      <c r="E264" s="144"/>
      <c r="F264" s="143">
        <f t="shared" si="23"/>
        <v>0</v>
      </c>
    </row>
    <row r="265" spans="1:6">
      <c r="A265" s="125"/>
      <c r="B265" s="126" t="s">
        <v>256</v>
      </c>
      <c r="C265" s="126" t="s">
        <v>179</v>
      </c>
      <c r="D265" s="127"/>
      <c r="E265" s="144"/>
      <c r="F265" s="143">
        <f t="shared" si="23"/>
        <v>0</v>
      </c>
    </row>
    <row r="266" spans="1:6">
      <c r="A266" s="125"/>
      <c r="B266" s="126" t="s">
        <v>257</v>
      </c>
      <c r="C266" s="126" t="s">
        <v>179</v>
      </c>
      <c r="D266" s="127">
        <v>37.2</v>
      </c>
      <c r="E266" s="144" t="e">
        <f>补!E175</f>
        <v>#REF!</v>
      </c>
      <c r="F266" s="143" t="e">
        <f t="shared" si="23"/>
        <v>#REF!</v>
      </c>
    </row>
    <row r="267" spans="1:6">
      <c r="A267" s="125"/>
      <c r="B267" s="126" t="s">
        <v>216</v>
      </c>
      <c r="C267" s="126"/>
      <c r="D267" s="131">
        <v>0.15</v>
      </c>
      <c r="E267" s="144" t="e">
        <f>SUM(F261:F266)</f>
        <v>#REF!</v>
      </c>
      <c r="F267" s="143" t="e">
        <f t="shared" si="23"/>
        <v>#REF!</v>
      </c>
    </row>
    <row r="268" spans="1:6">
      <c r="A268" s="125">
        <v>4</v>
      </c>
      <c r="B268" s="126" t="s">
        <v>258</v>
      </c>
      <c r="C268" s="132"/>
      <c r="D268" s="133"/>
      <c r="E268" s="127"/>
      <c r="F268" s="143" t="e">
        <f>F269+F270</f>
        <v>#REF!</v>
      </c>
    </row>
    <row r="269" spans="1:6">
      <c r="A269" s="125"/>
      <c r="B269" s="126" t="s">
        <v>259</v>
      </c>
      <c r="C269" s="126" t="s">
        <v>208</v>
      </c>
      <c r="D269" s="127">
        <v>103</v>
      </c>
      <c r="E269" s="144" t="e">
        <f>补!E178</f>
        <v>#REF!</v>
      </c>
      <c r="F269" s="143" t="e">
        <f>E269*D269</f>
        <v>#REF!</v>
      </c>
    </row>
    <row r="270" spans="1:6">
      <c r="A270" s="134"/>
      <c r="B270" s="126" t="s">
        <v>260</v>
      </c>
      <c r="C270" s="126" t="s">
        <v>208</v>
      </c>
      <c r="D270" s="127">
        <v>103</v>
      </c>
      <c r="E270" s="144" t="e">
        <f>补!E179</f>
        <v>#REF!</v>
      </c>
      <c r="F270" s="143" t="e">
        <f>E270*D270</f>
        <v>#REF!</v>
      </c>
    </row>
    <row r="271" spans="1:6">
      <c r="A271" s="125" t="s">
        <v>181</v>
      </c>
      <c r="B271" s="126" t="s">
        <v>182</v>
      </c>
      <c r="C271" s="135">
        <v>0.055</v>
      </c>
      <c r="D271" s="127"/>
      <c r="E271" s="127"/>
      <c r="F271" s="143" t="e">
        <f>(F246)*C271</f>
        <v>#REF!</v>
      </c>
    </row>
    <row r="272" spans="1:6">
      <c r="A272" s="125"/>
      <c r="B272" s="126"/>
      <c r="C272" s="135"/>
      <c r="D272" s="127"/>
      <c r="E272" s="127"/>
      <c r="F272" s="143"/>
    </row>
    <row r="273" spans="1:6">
      <c r="A273" s="125" t="s">
        <v>51</v>
      </c>
      <c r="B273" s="126" t="s">
        <v>143</v>
      </c>
      <c r="C273" s="136">
        <v>0.07</v>
      </c>
      <c r="D273" s="127"/>
      <c r="E273" s="127"/>
      <c r="F273" s="143" t="e">
        <f>F245*C273</f>
        <v>#REF!</v>
      </c>
    </row>
    <row r="274" spans="1:6">
      <c r="A274" s="125" t="s">
        <v>74</v>
      </c>
      <c r="B274" s="126" t="s">
        <v>183</v>
      </c>
      <c r="C274" s="135">
        <v>0.07</v>
      </c>
      <c r="D274" s="127"/>
      <c r="E274" s="127"/>
      <c r="F274" s="143" t="e">
        <f>(F245+F273)*C274</f>
        <v>#REF!</v>
      </c>
    </row>
    <row r="275" spans="1:6">
      <c r="A275" s="125" t="s">
        <v>184</v>
      </c>
      <c r="B275" s="126" t="s">
        <v>194</v>
      </c>
      <c r="C275" s="137"/>
      <c r="D275" s="127"/>
      <c r="E275" s="127"/>
      <c r="F275" s="143" t="e">
        <f>SUM(F276:F279)</f>
        <v>#REF!</v>
      </c>
    </row>
    <row r="276" spans="1:6">
      <c r="A276" s="125"/>
      <c r="B276" s="126" t="s">
        <v>266</v>
      </c>
      <c r="C276" s="126" t="s">
        <v>208</v>
      </c>
      <c r="D276" s="138">
        <f>D257</f>
        <v>103</v>
      </c>
      <c r="E276" s="145" t="e">
        <f>#REF!-200</f>
        <v>#REF!</v>
      </c>
      <c r="F276" s="143" t="e">
        <f>E276*D276</f>
        <v>#REF!</v>
      </c>
    </row>
    <row r="277" spans="1:6">
      <c r="A277" s="125"/>
      <c r="B277" s="126"/>
      <c r="C277" s="126"/>
      <c r="D277" s="138"/>
      <c r="E277" s="145"/>
      <c r="F277" s="143"/>
    </row>
    <row r="278" spans="1:6">
      <c r="A278" s="125"/>
      <c r="B278" s="126"/>
      <c r="C278" s="126"/>
      <c r="D278" s="138"/>
      <c r="E278" s="145"/>
      <c r="F278" s="143"/>
    </row>
    <row r="279" spans="1:6">
      <c r="A279" s="125"/>
      <c r="B279" s="126" t="s">
        <v>261</v>
      </c>
      <c r="C279" s="126"/>
      <c r="D279" s="138"/>
      <c r="E279" s="145"/>
      <c r="F279" s="143">
        <f>SUM(F280:F281)</f>
        <v>5974</v>
      </c>
    </row>
    <row r="280" spans="1:6">
      <c r="A280" s="125"/>
      <c r="B280" s="126" t="s">
        <v>262</v>
      </c>
      <c r="C280" s="126" t="s">
        <v>208</v>
      </c>
      <c r="D280" s="138">
        <f>D257</f>
        <v>103</v>
      </c>
      <c r="E280" s="145">
        <v>31</v>
      </c>
      <c r="F280" s="143">
        <f>D280*E280</f>
        <v>3193</v>
      </c>
    </row>
    <row r="281" spans="1:6">
      <c r="A281" s="125"/>
      <c r="B281" s="126" t="s">
        <v>263</v>
      </c>
      <c r="C281" s="126" t="s">
        <v>208</v>
      </c>
      <c r="D281" s="138">
        <f>D280</f>
        <v>103</v>
      </c>
      <c r="E281" s="145">
        <v>27</v>
      </c>
      <c r="F281" s="143">
        <f>D281*E281</f>
        <v>2781</v>
      </c>
    </row>
    <row r="282" spans="1:6">
      <c r="A282" s="125" t="s">
        <v>187</v>
      </c>
      <c r="B282" s="126" t="s">
        <v>185</v>
      </c>
      <c r="C282" s="139">
        <v>0.09</v>
      </c>
      <c r="D282" s="127"/>
      <c r="E282" s="127"/>
      <c r="F282" s="143" t="e">
        <f>(F245+F273+F274+F275)*C282</f>
        <v>#REF!</v>
      </c>
    </row>
    <row r="283" spans="1:6">
      <c r="A283" s="125"/>
      <c r="B283" s="126" t="s">
        <v>219</v>
      </c>
      <c r="C283" s="140">
        <v>0.03</v>
      </c>
      <c r="D283" s="127"/>
      <c r="E283" s="127"/>
      <c r="F283" s="143" t="e">
        <f>(F245+F273+F274+F275+F282)*C283</f>
        <v>#REF!</v>
      </c>
    </row>
    <row r="284" spans="1:6">
      <c r="A284" s="147"/>
      <c r="B284" s="93" t="s">
        <v>189</v>
      </c>
      <c r="C284" s="126"/>
      <c r="D284" s="127"/>
      <c r="E284" s="127"/>
      <c r="F284" s="143" t="e">
        <f>(F274+F275+F273++F282+F245)+F283</f>
        <v>#REF!</v>
      </c>
    </row>
    <row r="285" spans="1:6">
      <c r="A285" s="83"/>
      <c r="B285" s="83"/>
      <c r="C285" s="83"/>
      <c r="D285" s="83"/>
      <c r="E285" s="83"/>
      <c r="F285" s="83"/>
    </row>
    <row r="286" spans="1:6">
      <c r="A286" s="122" t="s">
        <v>267</v>
      </c>
      <c r="B286" s="122"/>
      <c r="C286" s="122"/>
      <c r="D286" s="122"/>
      <c r="E286" s="122"/>
      <c r="F286" s="122"/>
    </row>
    <row r="287" spans="1:6">
      <c r="A287" s="123" t="s">
        <v>239</v>
      </c>
      <c r="B287" s="123"/>
      <c r="C287" s="123"/>
      <c r="D287" s="123"/>
      <c r="E287" s="141"/>
      <c r="F287" s="142" t="s">
        <v>222</v>
      </c>
    </row>
    <row r="288" spans="1:6">
      <c r="A288" s="124" t="s">
        <v>240</v>
      </c>
      <c r="B288" s="124"/>
      <c r="C288" s="124"/>
      <c r="D288" s="124"/>
      <c r="E288" s="124"/>
      <c r="F288" s="124"/>
    </row>
    <row r="289" spans="1:6">
      <c r="A289" s="125" t="s">
        <v>241</v>
      </c>
      <c r="B289" s="126" t="s">
        <v>202</v>
      </c>
      <c r="C289" s="126" t="s">
        <v>242</v>
      </c>
      <c r="D289" s="127" t="s">
        <v>243</v>
      </c>
      <c r="E289" s="86" t="s">
        <v>122</v>
      </c>
      <c r="F289" s="86" t="s">
        <v>170</v>
      </c>
    </row>
    <row r="290" spans="1:6">
      <c r="A290" s="125" t="s">
        <v>7</v>
      </c>
      <c r="B290" s="126" t="s">
        <v>171</v>
      </c>
      <c r="C290" s="126"/>
      <c r="D290" s="127"/>
      <c r="E290" s="127"/>
      <c r="F290" s="143" t="e">
        <f>F291+F316+F317</f>
        <v>#REF!</v>
      </c>
    </row>
    <row r="291" spans="1:6">
      <c r="A291" s="125" t="s">
        <v>172</v>
      </c>
      <c r="B291" s="126" t="s">
        <v>140</v>
      </c>
      <c r="C291" s="126"/>
      <c r="D291" s="127"/>
      <c r="E291" s="127"/>
      <c r="F291" s="143" t="e">
        <f>F292+F295+F305+F313</f>
        <v>#REF!</v>
      </c>
    </row>
    <row r="292" spans="1:6">
      <c r="A292" s="125">
        <v>1</v>
      </c>
      <c r="B292" s="126" t="s">
        <v>173</v>
      </c>
      <c r="C292" s="126"/>
      <c r="D292" s="127"/>
      <c r="E292" s="127"/>
      <c r="F292" s="143">
        <f>F293+F294</f>
        <v>22815.9</v>
      </c>
    </row>
    <row r="293" spans="1:6">
      <c r="A293" s="125"/>
      <c r="B293" s="128" t="s">
        <v>174</v>
      </c>
      <c r="C293" s="128" t="s">
        <v>175</v>
      </c>
      <c r="D293" s="127">
        <v>2158</v>
      </c>
      <c r="E293" s="138">
        <f>8.1</f>
        <v>8.1</v>
      </c>
      <c r="F293" s="143">
        <f t="shared" ref="F293:F303" si="24">E293*D293</f>
        <v>17479.8</v>
      </c>
    </row>
    <row r="294" spans="1:6">
      <c r="A294" s="125"/>
      <c r="B294" s="128" t="s">
        <v>176</v>
      </c>
      <c r="C294" s="128" t="s">
        <v>175</v>
      </c>
      <c r="D294" s="127">
        <v>924.8</v>
      </c>
      <c r="E294" s="138">
        <v>5.77</v>
      </c>
      <c r="F294" s="143">
        <f t="shared" si="24"/>
        <v>5336.1</v>
      </c>
    </row>
    <row r="295" spans="1:6">
      <c r="A295" s="125">
        <v>2</v>
      </c>
      <c r="B295" s="126" t="s">
        <v>206</v>
      </c>
      <c r="C295" s="126"/>
      <c r="D295" s="127"/>
      <c r="E295" s="127"/>
      <c r="F295" s="143" t="e">
        <f>SUM(F296:F304)</f>
        <v>#REF!</v>
      </c>
    </row>
    <row r="296" spans="1:6">
      <c r="A296" s="125"/>
      <c r="B296" s="126" t="s">
        <v>244</v>
      </c>
      <c r="C296" s="126" t="s">
        <v>218</v>
      </c>
      <c r="D296" s="127">
        <v>94</v>
      </c>
      <c r="E296" s="144">
        <v>4.4</v>
      </c>
      <c r="F296" s="143">
        <f t="shared" si="24"/>
        <v>413.6</v>
      </c>
    </row>
    <row r="297" spans="1:6">
      <c r="A297" s="125"/>
      <c r="B297" s="126" t="s">
        <v>245</v>
      </c>
      <c r="C297" s="126" t="s">
        <v>218</v>
      </c>
      <c r="D297" s="127">
        <v>219.4</v>
      </c>
      <c r="E297" s="144">
        <v>4.5</v>
      </c>
      <c r="F297" s="143">
        <f t="shared" si="24"/>
        <v>987.3</v>
      </c>
    </row>
    <row r="298" spans="1:6">
      <c r="A298" s="125"/>
      <c r="B298" s="126" t="s">
        <v>246</v>
      </c>
      <c r="C298" s="126" t="s">
        <v>218</v>
      </c>
      <c r="D298" s="127">
        <v>192</v>
      </c>
      <c r="E298" s="144">
        <v>5.5</v>
      </c>
      <c r="F298" s="143">
        <f t="shared" si="24"/>
        <v>1056</v>
      </c>
    </row>
    <row r="299" spans="1:6">
      <c r="A299" s="125"/>
      <c r="B299" s="129" t="s">
        <v>247</v>
      </c>
      <c r="C299" s="126" t="s">
        <v>218</v>
      </c>
      <c r="D299" s="130">
        <v>120</v>
      </c>
      <c r="E299" s="130">
        <v>3.96</v>
      </c>
      <c r="F299" s="143">
        <f t="shared" si="24"/>
        <v>475.2</v>
      </c>
    </row>
    <row r="300" spans="1:6">
      <c r="A300" s="125"/>
      <c r="B300" s="126" t="s">
        <v>248</v>
      </c>
      <c r="C300" s="126" t="s">
        <v>218</v>
      </c>
      <c r="D300" s="127"/>
      <c r="E300" s="127"/>
      <c r="F300" s="143">
        <f t="shared" si="24"/>
        <v>0</v>
      </c>
    </row>
    <row r="301" spans="1:6">
      <c r="A301" s="125"/>
      <c r="B301" s="126" t="s">
        <v>249</v>
      </c>
      <c r="C301" s="126" t="s">
        <v>208</v>
      </c>
      <c r="D301" s="127">
        <v>2.2</v>
      </c>
      <c r="E301" s="144" t="e">
        <f>#REF!</f>
        <v>#REF!</v>
      </c>
      <c r="F301" s="143" t="e">
        <f t="shared" si="24"/>
        <v>#REF!</v>
      </c>
    </row>
    <row r="302" ht="16.5" spans="1:6">
      <c r="A302" s="125"/>
      <c r="B302" s="126" t="s">
        <v>250</v>
      </c>
      <c r="C302" s="126" t="s">
        <v>208</v>
      </c>
      <c r="D302" s="127">
        <v>103</v>
      </c>
      <c r="E302" s="145" t="e">
        <f>配合比!O10</f>
        <v>#REF!</v>
      </c>
      <c r="F302" s="143" t="e">
        <f t="shared" si="24"/>
        <v>#REF!</v>
      </c>
    </row>
    <row r="303" spans="1:6">
      <c r="A303" s="125"/>
      <c r="B303" s="126" t="s">
        <v>120</v>
      </c>
      <c r="C303" s="126" t="s">
        <v>208</v>
      </c>
      <c r="D303" s="127">
        <v>100</v>
      </c>
      <c r="E303" s="146" t="e">
        <f>#REF!</f>
        <v>#REF!</v>
      </c>
      <c r="F303" s="143" t="e">
        <f t="shared" si="24"/>
        <v>#REF!</v>
      </c>
    </row>
    <row r="304" spans="1:6">
      <c r="A304" s="125"/>
      <c r="B304" s="126" t="s">
        <v>251</v>
      </c>
      <c r="C304" s="126" t="s">
        <v>101</v>
      </c>
      <c r="D304" s="127">
        <v>1</v>
      </c>
      <c r="E304" s="146" t="e">
        <f>SUM(F296:F303)</f>
        <v>#REF!</v>
      </c>
      <c r="F304" s="143" t="e">
        <f>E304*D304/100</f>
        <v>#REF!</v>
      </c>
    </row>
    <row r="305" spans="1:6">
      <c r="A305" s="125">
        <v>3</v>
      </c>
      <c r="B305" s="126" t="s">
        <v>177</v>
      </c>
      <c r="C305" s="126"/>
      <c r="D305" s="127"/>
      <c r="E305" s="127"/>
      <c r="F305" s="143" t="e">
        <f>SUM(F306:F312)</f>
        <v>#REF!</v>
      </c>
    </row>
    <row r="306" spans="1:6">
      <c r="A306" s="125"/>
      <c r="B306" s="126" t="s">
        <v>252</v>
      </c>
      <c r="C306" s="126" t="s">
        <v>179</v>
      </c>
      <c r="D306" s="127">
        <v>18.54</v>
      </c>
      <c r="E306" s="144" t="e">
        <f t="shared" ref="E306:E311" si="25">E261</f>
        <v>#REF!</v>
      </c>
      <c r="F306" s="143" t="e">
        <f t="shared" ref="F306:F312" si="26">E306*D306</f>
        <v>#REF!</v>
      </c>
    </row>
    <row r="307" spans="1:6">
      <c r="A307" s="125"/>
      <c r="B307" s="126" t="s">
        <v>253</v>
      </c>
      <c r="C307" s="126" t="s">
        <v>179</v>
      </c>
      <c r="D307" s="127">
        <v>132.5</v>
      </c>
      <c r="E307" s="144" t="e">
        <f t="shared" si="25"/>
        <v>#REF!</v>
      </c>
      <c r="F307" s="143" t="e">
        <f t="shared" si="26"/>
        <v>#REF!</v>
      </c>
    </row>
    <row r="308" spans="1:6">
      <c r="A308" s="125"/>
      <c r="B308" s="126" t="s">
        <v>254</v>
      </c>
      <c r="C308" s="126" t="s">
        <v>179</v>
      </c>
      <c r="D308" s="127"/>
      <c r="E308" s="144"/>
      <c r="F308" s="143">
        <f t="shared" si="26"/>
        <v>0</v>
      </c>
    </row>
    <row r="309" spans="1:6">
      <c r="A309" s="125"/>
      <c r="B309" s="126" t="s">
        <v>255</v>
      </c>
      <c r="C309" s="126" t="s">
        <v>179</v>
      </c>
      <c r="D309" s="127"/>
      <c r="E309" s="144"/>
      <c r="F309" s="143">
        <f t="shared" si="26"/>
        <v>0</v>
      </c>
    </row>
    <row r="310" spans="1:6">
      <c r="A310" s="125"/>
      <c r="B310" s="126" t="s">
        <v>256</v>
      </c>
      <c r="C310" s="126" t="s">
        <v>179</v>
      </c>
      <c r="D310" s="127"/>
      <c r="E310" s="144"/>
      <c r="F310" s="143">
        <f t="shared" si="26"/>
        <v>0</v>
      </c>
    </row>
    <row r="311" spans="1:6">
      <c r="A311" s="125"/>
      <c r="B311" s="126" t="s">
        <v>257</v>
      </c>
      <c r="C311" s="126" t="s">
        <v>179</v>
      </c>
      <c r="D311" s="127">
        <v>37.2</v>
      </c>
      <c r="E311" s="144" t="e">
        <f t="shared" si="25"/>
        <v>#REF!</v>
      </c>
      <c r="F311" s="143" t="e">
        <f t="shared" si="26"/>
        <v>#REF!</v>
      </c>
    </row>
    <row r="312" spans="1:6">
      <c r="A312" s="125"/>
      <c r="B312" s="126" t="s">
        <v>216</v>
      </c>
      <c r="C312" s="126"/>
      <c r="D312" s="131">
        <v>0.15</v>
      </c>
      <c r="E312" s="144" t="e">
        <f>SUM(F306:F311)</f>
        <v>#REF!</v>
      </c>
      <c r="F312" s="143" t="e">
        <f t="shared" si="26"/>
        <v>#REF!</v>
      </c>
    </row>
    <row r="313" spans="1:6">
      <c r="A313" s="125">
        <v>4</v>
      </c>
      <c r="B313" s="126" t="s">
        <v>258</v>
      </c>
      <c r="C313" s="132"/>
      <c r="D313" s="133"/>
      <c r="E313" s="127"/>
      <c r="F313" s="143" t="e">
        <f>F314+F315</f>
        <v>#REF!</v>
      </c>
    </row>
    <row r="314" spans="1:6">
      <c r="A314" s="125"/>
      <c r="B314" s="126" t="s">
        <v>259</v>
      </c>
      <c r="C314" s="126" t="s">
        <v>208</v>
      </c>
      <c r="D314" s="127">
        <v>103</v>
      </c>
      <c r="E314" s="144" t="e">
        <f>E269</f>
        <v>#REF!</v>
      </c>
      <c r="F314" s="143" t="e">
        <f>E314*D314</f>
        <v>#REF!</v>
      </c>
    </row>
    <row r="315" spans="1:6">
      <c r="A315" s="134"/>
      <c r="B315" s="126" t="s">
        <v>260</v>
      </c>
      <c r="C315" s="126" t="s">
        <v>208</v>
      </c>
      <c r="D315" s="127">
        <v>103</v>
      </c>
      <c r="E315" s="144" t="e">
        <f>E270</f>
        <v>#REF!</v>
      </c>
      <c r="F315" s="143" t="e">
        <f>E315*D315</f>
        <v>#REF!</v>
      </c>
    </row>
    <row r="316" spans="1:6">
      <c r="A316" s="125" t="s">
        <v>181</v>
      </c>
      <c r="B316" s="126" t="s">
        <v>182</v>
      </c>
      <c r="C316" s="135">
        <v>0.055</v>
      </c>
      <c r="D316" s="127"/>
      <c r="E316" s="127"/>
      <c r="F316" s="143" t="e">
        <f>(F291)*C316</f>
        <v>#REF!</v>
      </c>
    </row>
    <row r="317" spans="1:6">
      <c r="A317" s="125"/>
      <c r="B317" s="126"/>
      <c r="C317" s="135"/>
      <c r="D317" s="127"/>
      <c r="E317" s="127"/>
      <c r="F317" s="143"/>
    </row>
    <row r="318" spans="1:6">
      <c r="A318" s="125" t="s">
        <v>51</v>
      </c>
      <c r="B318" s="126" t="s">
        <v>143</v>
      </c>
      <c r="C318" s="136">
        <v>0.07</v>
      </c>
      <c r="D318" s="127"/>
      <c r="E318" s="127"/>
      <c r="F318" s="143" t="e">
        <f>F290*C318</f>
        <v>#REF!</v>
      </c>
    </row>
    <row r="319" spans="1:6">
      <c r="A319" s="125" t="s">
        <v>74</v>
      </c>
      <c r="B319" s="126" t="s">
        <v>183</v>
      </c>
      <c r="C319" s="135">
        <v>0.07</v>
      </c>
      <c r="D319" s="127"/>
      <c r="E319" s="127"/>
      <c r="F319" s="143" t="e">
        <f>(F290+F318)*C319</f>
        <v>#REF!</v>
      </c>
    </row>
    <row r="320" spans="1:6">
      <c r="A320" s="125" t="s">
        <v>184</v>
      </c>
      <c r="B320" s="126" t="s">
        <v>194</v>
      </c>
      <c r="C320" s="137"/>
      <c r="D320" s="127"/>
      <c r="E320" s="127"/>
      <c r="F320" s="143" t="e">
        <f>SUM(F321:F324)</f>
        <v>#REF!</v>
      </c>
    </row>
    <row r="321" spans="1:6">
      <c r="A321" s="125"/>
      <c r="B321" s="93" t="s">
        <v>117</v>
      </c>
      <c r="C321" s="105" t="s">
        <v>42</v>
      </c>
      <c r="D321" s="138">
        <f>D302*配合比!E10</f>
        <v>35.02</v>
      </c>
      <c r="E321" s="145" t="e">
        <f t="shared" ref="E321:E323" si="27">E359</f>
        <v>#REF!</v>
      </c>
      <c r="F321" s="143" t="e">
        <f t="shared" ref="F321:F323" si="28">E321*D321</f>
        <v>#REF!</v>
      </c>
    </row>
    <row r="322" spans="1:6">
      <c r="A322" s="125"/>
      <c r="B322" s="93" t="s">
        <v>118</v>
      </c>
      <c r="C322" s="93" t="s">
        <v>208</v>
      </c>
      <c r="D322" s="138">
        <f>D302*配合比!G10</f>
        <v>54.38</v>
      </c>
      <c r="E322" s="145" t="e">
        <f t="shared" si="27"/>
        <v>#REF!</v>
      </c>
      <c r="F322" s="143" t="e">
        <f t="shared" si="28"/>
        <v>#REF!</v>
      </c>
    </row>
    <row r="323" spans="1:6">
      <c r="A323" s="125"/>
      <c r="B323" s="93" t="s">
        <v>119</v>
      </c>
      <c r="C323" s="93" t="s">
        <v>208</v>
      </c>
      <c r="D323" s="138">
        <f>D302*配合比!I10</f>
        <v>86.62</v>
      </c>
      <c r="E323" s="145" t="e">
        <f t="shared" si="27"/>
        <v>#REF!</v>
      </c>
      <c r="F323" s="143" t="e">
        <f t="shared" si="28"/>
        <v>#REF!</v>
      </c>
    </row>
    <row r="324" spans="1:6">
      <c r="A324" s="125"/>
      <c r="B324" s="126" t="s">
        <v>261</v>
      </c>
      <c r="C324" s="126"/>
      <c r="D324" s="138"/>
      <c r="E324" s="145"/>
      <c r="F324" s="143">
        <f>SUM(F325:F326)</f>
        <v>5974</v>
      </c>
    </row>
    <row r="325" spans="1:6">
      <c r="A325" s="125"/>
      <c r="B325" s="126" t="s">
        <v>262</v>
      </c>
      <c r="C325" s="126" t="s">
        <v>208</v>
      </c>
      <c r="D325" s="138">
        <f>D302</f>
        <v>103</v>
      </c>
      <c r="E325" s="145">
        <v>31</v>
      </c>
      <c r="F325" s="143">
        <f>D325*E325</f>
        <v>3193</v>
      </c>
    </row>
    <row r="326" spans="1:6">
      <c r="A326" s="125"/>
      <c r="B326" s="126" t="s">
        <v>263</v>
      </c>
      <c r="C326" s="126" t="s">
        <v>208</v>
      </c>
      <c r="D326" s="138">
        <f>D325</f>
        <v>103</v>
      </c>
      <c r="E326" s="145">
        <v>27</v>
      </c>
      <c r="F326" s="143">
        <f>D326*E326</f>
        <v>2781</v>
      </c>
    </row>
    <row r="327" spans="1:6">
      <c r="A327" s="125" t="s">
        <v>187</v>
      </c>
      <c r="B327" s="126" t="s">
        <v>185</v>
      </c>
      <c r="C327" s="139">
        <v>0.09</v>
      </c>
      <c r="D327" s="127"/>
      <c r="E327" s="127"/>
      <c r="F327" s="143" t="e">
        <f>(F290+F318+F319+F320)*C327</f>
        <v>#REF!</v>
      </c>
    </row>
    <row r="328" spans="1:6">
      <c r="A328" s="125"/>
      <c r="B328" s="126" t="s">
        <v>219</v>
      </c>
      <c r="C328" s="140">
        <v>0.03</v>
      </c>
      <c r="D328" s="127"/>
      <c r="E328" s="127"/>
      <c r="F328" s="143" t="e">
        <f>(F290+F318+F319+F320+F327)*C328</f>
        <v>#REF!</v>
      </c>
    </row>
    <row r="329" spans="1:6">
      <c r="A329" s="147"/>
      <c r="B329" s="93" t="s">
        <v>189</v>
      </c>
      <c r="C329" s="126"/>
      <c r="D329" s="127"/>
      <c r="E329" s="127"/>
      <c r="F329" s="143" t="e">
        <f>(F319+F320+F318++F327+F290)+F328</f>
        <v>#REF!</v>
      </c>
    </row>
    <row r="330" spans="1:6">
      <c r="A330" s="83"/>
      <c r="B330" s="83"/>
      <c r="C330" s="83"/>
      <c r="D330" s="83"/>
      <c r="E330" s="83"/>
      <c r="F330" s="83"/>
    </row>
    <row r="331" spans="1:6">
      <c r="A331" s="83"/>
      <c r="B331" s="83"/>
      <c r="C331" s="83"/>
      <c r="D331" s="83"/>
      <c r="E331" s="83"/>
      <c r="F331" s="83"/>
    </row>
    <row r="332" spans="1:6">
      <c r="A332" s="83"/>
      <c r="B332" s="83"/>
      <c r="C332" s="83"/>
      <c r="D332" s="83"/>
      <c r="E332" s="83"/>
      <c r="F332" s="83"/>
    </row>
    <row r="333" spans="1:7">
      <c r="A333" s="88" t="s">
        <v>268</v>
      </c>
      <c r="B333" s="88"/>
      <c r="C333" s="88"/>
      <c r="D333" s="88"/>
      <c r="E333" s="88"/>
      <c r="F333" s="88"/>
      <c r="G333" s="154"/>
    </row>
    <row r="334" spans="1:7">
      <c r="A334" s="89" t="s">
        <v>269</v>
      </c>
      <c r="B334" s="89"/>
      <c r="C334" s="89"/>
      <c r="D334" s="89"/>
      <c r="E334" s="155" t="s">
        <v>222</v>
      </c>
      <c r="F334" s="156"/>
      <c r="G334" s="157"/>
    </row>
    <row r="335" spans="1:7">
      <c r="A335" s="92" t="s">
        <v>241</v>
      </c>
      <c r="B335" s="93" t="s">
        <v>202</v>
      </c>
      <c r="C335" s="93" t="s">
        <v>242</v>
      </c>
      <c r="D335" s="94" t="s">
        <v>243</v>
      </c>
      <c r="E335" s="86" t="s">
        <v>122</v>
      </c>
      <c r="F335" s="86" t="s">
        <v>170</v>
      </c>
      <c r="G335" s="158"/>
    </row>
    <row r="336" spans="1:7">
      <c r="A336" s="92" t="s">
        <v>7</v>
      </c>
      <c r="B336" s="93" t="s">
        <v>205</v>
      </c>
      <c r="C336" s="93"/>
      <c r="D336" s="94"/>
      <c r="E336" s="153"/>
      <c r="F336" s="153" t="e">
        <f>F337+F354+F355</f>
        <v>#REF!</v>
      </c>
      <c r="G336" s="158"/>
    </row>
    <row r="337" spans="1:7">
      <c r="A337" s="92" t="s">
        <v>172</v>
      </c>
      <c r="B337" s="93" t="s">
        <v>171</v>
      </c>
      <c r="C337" s="93"/>
      <c r="D337" s="94"/>
      <c r="E337" s="153"/>
      <c r="F337" s="153" t="e">
        <f>F338+F341+F348</f>
        <v>#REF!</v>
      </c>
      <c r="G337" s="158"/>
    </row>
    <row r="338" spans="1:7">
      <c r="A338" s="92">
        <v>1</v>
      </c>
      <c r="B338" s="93" t="s">
        <v>173</v>
      </c>
      <c r="C338" s="93"/>
      <c r="D338" s="94"/>
      <c r="E338" s="153"/>
      <c r="F338" s="153">
        <f>SUM(F339:F340)</f>
        <v>20800.11</v>
      </c>
      <c r="G338" s="158"/>
    </row>
    <row r="339" spans="1:7">
      <c r="A339" s="92"/>
      <c r="B339" s="96" t="s">
        <v>174</v>
      </c>
      <c r="C339" s="96" t="s">
        <v>175</v>
      </c>
      <c r="D339" s="94">
        <v>1938.7</v>
      </c>
      <c r="E339" s="153">
        <v>8.1</v>
      </c>
      <c r="F339" s="153">
        <f t="shared" ref="F339:F346" si="29">E339*D339</f>
        <v>15703.47</v>
      </c>
      <c r="G339" s="158"/>
    </row>
    <row r="340" spans="1:7">
      <c r="A340" s="92"/>
      <c r="B340" s="96" t="s">
        <v>176</v>
      </c>
      <c r="C340" s="96" t="s">
        <v>175</v>
      </c>
      <c r="D340" s="94">
        <v>883.3</v>
      </c>
      <c r="E340" s="153">
        <v>5.77</v>
      </c>
      <c r="F340" s="153">
        <f t="shared" si="29"/>
        <v>5096.64</v>
      </c>
      <c r="G340" s="158"/>
    </row>
    <row r="341" spans="1:7">
      <c r="A341" s="92">
        <v>2</v>
      </c>
      <c r="B341" s="93" t="s">
        <v>206</v>
      </c>
      <c r="C341" s="93"/>
      <c r="D341" s="94"/>
      <c r="E341" s="153"/>
      <c r="F341" s="153" t="e">
        <f>SUM(F342:F347)</f>
        <v>#REF!</v>
      </c>
      <c r="G341" s="158"/>
    </row>
    <row r="342" spans="1:7">
      <c r="A342" s="92"/>
      <c r="B342" s="93" t="s">
        <v>270</v>
      </c>
      <c r="C342" s="93" t="s">
        <v>218</v>
      </c>
      <c r="D342" s="94">
        <v>153.08</v>
      </c>
      <c r="E342" s="153">
        <v>4.5</v>
      </c>
      <c r="F342" s="153">
        <f t="shared" si="29"/>
        <v>688.86</v>
      </c>
      <c r="G342" s="158"/>
    </row>
    <row r="343" spans="1:7">
      <c r="A343" s="92"/>
      <c r="B343" s="93" t="s">
        <v>247</v>
      </c>
      <c r="C343" s="93" t="s">
        <v>218</v>
      </c>
      <c r="D343" s="94">
        <v>32.34</v>
      </c>
      <c r="E343" s="153">
        <v>3.96</v>
      </c>
      <c r="F343" s="153">
        <f t="shared" si="29"/>
        <v>128.07</v>
      </c>
      <c r="G343" s="158"/>
    </row>
    <row r="344" spans="1:7">
      <c r="A344" s="92"/>
      <c r="B344" s="93" t="s">
        <v>271</v>
      </c>
      <c r="C344" s="93" t="s">
        <v>208</v>
      </c>
      <c r="D344" s="94">
        <v>1</v>
      </c>
      <c r="E344" s="153" t="e">
        <f>配合比!O16</f>
        <v>#REF!</v>
      </c>
      <c r="F344" s="153" t="e">
        <f t="shared" si="29"/>
        <v>#REF!</v>
      </c>
      <c r="G344" s="158"/>
    </row>
    <row r="345" ht="16.5" spans="1:7">
      <c r="A345" s="92"/>
      <c r="B345" s="93" t="s">
        <v>272</v>
      </c>
      <c r="C345" s="93" t="s">
        <v>208</v>
      </c>
      <c r="D345" s="94">
        <v>102</v>
      </c>
      <c r="E345" s="153" t="e">
        <f>配合比!O8</f>
        <v>#REF!</v>
      </c>
      <c r="F345" s="153" t="e">
        <f t="shared" si="29"/>
        <v>#REF!</v>
      </c>
      <c r="G345" s="158"/>
    </row>
    <row r="346" spans="1:7">
      <c r="A346" s="92"/>
      <c r="B346" s="93" t="s">
        <v>120</v>
      </c>
      <c r="C346" s="93" t="s">
        <v>208</v>
      </c>
      <c r="D346" s="94">
        <v>240</v>
      </c>
      <c r="E346" s="153" t="e">
        <f>#REF!</f>
        <v>#REF!</v>
      </c>
      <c r="F346" s="153" t="e">
        <f t="shared" si="29"/>
        <v>#REF!</v>
      </c>
      <c r="G346" s="158"/>
    </row>
    <row r="347" spans="1:7">
      <c r="A347" s="92"/>
      <c r="B347" s="93" t="s">
        <v>210</v>
      </c>
      <c r="C347" s="93" t="s">
        <v>101</v>
      </c>
      <c r="D347" s="94">
        <v>1</v>
      </c>
      <c r="E347" s="153" t="e">
        <f>SUM(F342:F346)</f>
        <v>#REF!</v>
      </c>
      <c r="F347" s="153" t="e">
        <f>E347*D347%</f>
        <v>#REF!</v>
      </c>
      <c r="G347" s="158"/>
    </row>
    <row r="348" spans="1:7">
      <c r="A348" s="92">
        <v>3</v>
      </c>
      <c r="B348" s="93" t="s">
        <v>177</v>
      </c>
      <c r="C348" s="93"/>
      <c r="D348" s="94"/>
      <c r="E348" s="153"/>
      <c r="F348" s="153" t="e">
        <f>SUM(F349:F353)</f>
        <v>#REF!</v>
      </c>
      <c r="G348" s="158"/>
    </row>
    <row r="349" spans="1:7">
      <c r="A349" s="92"/>
      <c r="B349" s="93" t="s">
        <v>273</v>
      </c>
      <c r="C349" s="93" t="s">
        <v>179</v>
      </c>
      <c r="D349" s="94">
        <v>18.36</v>
      </c>
      <c r="E349" s="153" t="e">
        <f>#REF!</f>
        <v>#REF!</v>
      </c>
      <c r="F349" s="153" t="e">
        <f t="shared" ref="F349:F352" si="30">E349*D349</f>
        <v>#REF!</v>
      </c>
      <c r="G349" s="158"/>
    </row>
    <row r="350" spans="1:7">
      <c r="A350" s="92"/>
      <c r="B350" s="93" t="s">
        <v>253</v>
      </c>
      <c r="C350" s="93" t="s">
        <v>179</v>
      </c>
      <c r="D350" s="94">
        <v>92.8</v>
      </c>
      <c r="E350" s="153" t="e">
        <f>#REF!</f>
        <v>#REF!</v>
      </c>
      <c r="F350" s="153" t="e">
        <f t="shared" si="30"/>
        <v>#REF!</v>
      </c>
      <c r="G350" s="159"/>
    </row>
    <row r="351" spans="1:7">
      <c r="A351" s="92"/>
      <c r="B351" s="93" t="s">
        <v>254</v>
      </c>
      <c r="C351" s="93" t="s">
        <v>179</v>
      </c>
      <c r="D351" s="94">
        <v>1.84</v>
      </c>
      <c r="E351" s="153" t="e">
        <f>#REF!</f>
        <v>#REF!</v>
      </c>
      <c r="F351" s="153" t="e">
        <f t="shared" si="30"/>
        <v>#REF!</v>
      </c>
      <c r="G351" s="159"/>
    </row>
    <row r="352" spans="1:7">
      <c r="A352" s="92"/>
      <c r="B352" s="93" t="s">
        <v>257</v>
      </c>
      <c r="C352" s="93" t="s">
        <v>179</v>
      </c>
      <c r="D352" s="94">
        <v>44</v>
      </c>
      <c r="E352" s="153" t="e">
        <f>#REF!</f>
        <v>#REF!</v>
      </c>
      <c r="F352" s="153" t="e">
        <f t="shared" si="30"/>
        <v>#REF!</v>
      </c>
      <c r="G352" s="159"/>
    </row>
    <row r="353" spans="1:7">
      <c r="A353" s="92"/>
      <c r="B353" s="93" t="s">
        <v>216</v>
      </c>
      <c r="C353" s="93" t="s">
        <v>101</v>
      </c>
      <c r="D353" s="94">
        <v>7</v>
      </c>
      <c r="E353" s="153" t="e">
        <f>SUM(F349:F352)</f>
        <v>#REF!</v>
      </c>
      <c r="F353" s="153" t="e">
        <f>E353*D353%</f>
        <v>#REF!</v>
      </c>
      <c r="G353" s="159"/>
    </row>
    <row r="354" spans="1:7">
      <c r="A354" s="92" t="s">
        <v>181</v>
      </c>
      <c r="B354" s="93" t="s">
        <v>142</v>
      </c>
      <c r="C354" s="135">
        <v>0.055</v>
      </c>
      <c r="D354" s="94"/>
      <c r="E354" s="153"/>
      <c r="F354" s="153" t="e">
        <f>F337*C354</f>
        <v>#REF!</v>
      </c>
      <c r="G354" s="159"/>
    </row>
    <row r="355" spans="1:7">
      <c r="A355" s="92"/>
      <c r="B355" s="93"/>
      <c r="C355" s="135"/>
      <c r="D355" s="94"/>
      <c r="E355" s="153"/>
      <c r="F355" s="153"/>
      <c r="G355" s="159"/>
    </row>
    <row r="356" spans="1:7">
      <c r="A356" s="92" t="s">
        <v>51</v>
      </c>
      <c r="B356" s="93" t="s">
        <v>143</v>
      </c>
      <c r="C356" s="136">
        <v>0.07</v>
      </c>
      <c r="D356" s="94"/>
      <c r="E356" s="153"/>
      <c r="F356" s="153" t="e">
        <f>F336*C356</f>
        <v>#REF!</v>
      </c>
      <c r="G356" s="159"/>
    </row>
    <row r="357" spans="1:7">
      <c r="A357" s="92" t="s">
        <v>74</v>
      </c>
      <c r="B357" s="93" t="s">
        <v>183</v>
      </c>
      <c r="C357" s="135">
        <v>0.07</v>
      </c>
      <c r="D357" s="94"/>
      <c r="E357" s="153"/>
      <c r="F357" s="153" t="e">
        <f>(F336+F356)*C357</f>
        <v>#REF!</v>
      </c>
      <c r="G357" s="159"/>
    </row>
    <row r="358" spans="1:7">
      <c r="A358" s="92" t="s">
        <v>184</v>
      </c>
      <c r="B358" s="93" t="s">
        <v>194</v>
      </c>
      <c r="C358" s="105"/>
      <c r="D358" s="94"/>
      <c r="E358" s="153"/>
      <c r="F358" s="153" t="e">
        <f>SUM(F359:F365)</f>
        <v>#REF!</v>
      </c>
      <c r="G358" s="159"/>
    </row>
    <row r="359" spans="1:7">
      <c r="A359" s="92"/>
      <c r="B359" s="93" t="s">
        <v>117</v>
      </c>
      <c r="C359" s="105" t="s">
        <v>42</v>
      </c>
      <c r="D359" s="94">
        <f>D344*配合比!E16+配合比!E8*D345</f>
        <v>31.53</v>
      </c>
      <c r="E359" s="153" t="e">
        <f>#REF!-255</f>
        <v>#REF!</v>
      </c>
      <c r="F359" s="153" t="e">
        <f t="shared" ref="F359:F363" si="31">E359*D359</f>
        <v>#REF!</v>
      </c>
      <c r="G359" s="159"/>
    </row>
    <row r="360" spans="1:7">
      <c r="A360" s="92"/>
      <c r="B360" s="93" t="s">
        <v>118</v>
      </c>
      <c r="C360" s="93" t="s">
        <v>208</v>
      </c>
      <c r="D360" s="94">
        <f>D344*配合比!G16+配合比!G8*D345</f>
        <v>57.21</v>
      </c>
      <c r="E360" s="153" t="e">
        <f>#REF!-70</f>
        <v>#REF!</v>
      </c>
      <c r="F360" s="153" t="e">
        <f t="shared" si="31"/>
        <v>#REF!</v>
      </c>
      <c r="G360" s="159"/>
    </row>
    <row r="361" spans="1:7">
      <c r="A361" s="92"/>
      <c r="B361" s="93" t="s">
        <v>119</v>
      </c>
      <c r="C361" s="93" t="s">
        <v>208</v>
      </c>
      <c r="D361" s="94">
        <f>D345*配合比!I8</f>
        <v>85.78</v>
      </c>
      <c r="E361" s="153" t="e">
        <f>#REF!-70</f>
        <v>#REF!</v>
      </c>
      <c r="F361" s="153" t="e">
        <f t="shared" si="31"/>
        <v>#REF!</v>
      </c>
      <c r="G361" s="159"/>
    </row>
    <row r="362" spans="1:7">
      <c r="A362" s="92"/>
      <c r="B362" s="93" t="s">
        <v>249</v>
      </c>
      <c r="C362" s="93" t="s">
        <v>208</v>
      </c>
      <c r="D362" s="94"/>
      <c r="E362" s="153"/>
      <c r="F362" s="153">
        <f t="shared" si="31"/>
        <v>0</v>
      </c>
      <c r="G362" s="159"/>
    </row>
    <row r="363" spans="1:7">
      <c r="A363" s="92"/>
      <c r="B363" s="93" t="s">
        <v>274</v>
      </c>
      <c r="C363" s="93" t="s">
        <v>218</v>
      </c>
      <c r="D363" s="94">
        <f>D351*7.2</f>
        <v>13.25</v>
      </c>
      <c r="E363" s="153" t="e">
        <f>#REF!-3.075</f>
        <v>#REF!</v>
      </c>
      <c r="F363" s="153" t="e">
        <f t="shared" si="31"/>
        <v>#REF!</v>
      </c>
      <c r="G363" s="159"/>
    </row>
    <row r="364" spans="1:7">
      <c r="A364" s="92"/>
      <c r="B364" s="93" t="s">
        <v>217</v>
      </c>
      <c r="C364" s="105" t="s">
        <v>218</v>
      </c>
      <c r="D364" s="94"/>
      <c r="E364" s="153"/>
      <c r="F364" s="153"/>
      <c r="G364" s="159"/>
    </row>
    <row r="365" spans="1:7">
      <c r="A365" s="92"/>
      <c r="B365" s="93" t="s">
        <v>261</v>
      </c>
      <c r="C365" s="105"/>
      <c r="D365" s="94"/>
      <c r="E365" s="153"/>
      <c r="F365" s="153">
        <f>SUM(F366:F367)</f>
        <v>5916</v>
      </c>
      <c r="G365" s="159"/>
    </row>
    <row r="366" spans="1:7">
      <c r="A366" s="92"/>
      <c r="B366" s="93" t="s">
        <v>262</v>
      </c>
      <c r="C366" s="93" t="s">
        <v>208</v>
      </c>
      <c r="D366" s="94">
        <f>D345</f>
        <v>102</v>
      </c>
      <c r="E366" s="153">
        <v>31</v>
      </c>
      <c r="F366" s="153">
        <f>D366*E366</f>
        <v>3162</v>
      </c>
      <c r="G366" s="159"/>
    </row>
    <row r="367" spans="1:7">
      <c r="A367" s="92"/>
      <c r="B367" s="93" t="s">
        <v>263</v>
      </c>
      <c r="C367" s="93" t="s">
        <v>208</v>
      </c>
      <c r="D367" s="94">
        <f>D366</f>
        <v>102</v>
      </c>
      <c r="E367" s="153">
        <v>27</v>
      </c>
      <c r="F367" s="153">
        <f>D367*E367</f>
        <v>2754</v>
      </c>
      <c r="G367" s="159"/>
    </row>
    <row r="368" spans="1:7">
      <c r="A368" s="92" t="s">
        <v>187</v>
      </c>
      <c r="B368" s="93" t="s">
        <v>185</v>
      </c>
      <c r="C368" s="152">
        <v>0.09</v>
      </c>
      <c r="D368" s="94"/>
      <c r="E368" s="153"/>
      <c r="F368" s="153" t="e">
        <f>(F336+F356+F357+F358)*C368</f>
        <v>#REF!</v>
      </c>
      <c r="G368" s="159"/>
    </row>
    <row r="369" spans="1:7">
      <c r="A369" s="106"/>
      <c r="B369" s="93" t="s">
        <v>186</v>
      </c>
      <c r="C369" s="93"/>
      <c r="D369" s="94"/>
      <c r="E369" s="153"/>
      <c r="F369" s="153" t="e">
        <f>F336+F356+F357+F358+F368</f>
        <v>#REF!</v>
      </c>
      <c r="G369" s="159"/>
    </row>
    <row r="370" spans="1:7">
      <c r="A370" s="106"/>
      <c r="B370" s="93" t="s">
        <v>219</v>
      </c>
      <c r="C370" s="80">
        <v>0.03</v>
      </c>
      <c r="D370" s="94"/>
      <c r="E370" s="153"/>
      <c r="F370" s="153" t="e">
        <f>F369*C370</f>
        <v>#REF!</v>
      </c>
      <c r="G370" s="159"/>
    </row>
    <row r="371" spans="1:7">
      <c r="A371" s="106"/>
      <c r="B371" s="93" t="s">
        <v>189</v>
      </c>
      <c r="C371" s="95"/>
      <c r="D371" s="107"/>
      <c r="E371" s="160"/>
      <c r="F371" s="153" t="e">
        <f>SUM(F369:F370)</f>
        <v>#REF!</v>
      </c>
      <c r="G371" s="159"/>
    </row>
    <row r="372" spans="1:7">
      <c r="A372" s="108"/>
      <c r="B372" s="108"/>
      <c r="C372" s="108"/>
      <c r="D372" s="108"/>
      <c r="E372" s="108"/>
      <c r="F372" s="108"/>
      <c r="G372" s="161"/>
    </row>
    <row r="373" spans="1:7">
      <c r="A373" s="88" t="s">
        <v>275</v>
      </c>
      <c r="B373" s="88"/>
      <c r="C373" s="88"/>
      <c r="D373" s="88"/>
      <c r="E373" s="88"/>
      <c r="F373" s="88"/>
      <c r="G373" s="154"/>
    </row>
    <row r="374" spans="1:7">
      <c r="A374" s="89" t="s">
        <v>276</v>
      </c>
      <c r="B374" s="89"/>
      <c r="C374" s="89"/>
      <c r="D374" s="109"/>
      <c r="E374" s="155" t="s">
        <v>222</v>
      </c>
      <c r="F374" s="156"/>
      <c r="G374" s="157"/>
    </row>
    <row r="375" spans="1:7">
      <c r="A375" s="92" t="s">
        <v>201</v>
      </c>
      <c r="B375" s="93" t="s">
        <v>202</v>
      </c>
      <c r="C375" s="93" t="s">
        <v>242</v>
      </c>
      <c r="D375" s="153" t="s">
        <v>243</v>
      </c>
      <c r="E375" s="86" t="s">
        <v>122</v>
      </c>
      <c r="F375" s="86" t="s">
        <v>170</v>
      </c>
      <c r="G375" s="158"/>
    </row>
    <row r="376" spans="1:7">
      <c r="A376" s="92" t="s">
        <v>7</v>
      </c>
      <c r="B376" s="93" t="s">
        <v>205</v>
      </c>
      <c r="C376" s="95"/>
      <c r="D376" s="153"/>
      <c r="E376" s="153"/>
      <c r="F376" s="153" t="e">
        <f>F377+F390+F391</f>
        <v>#REF!</v>
      </c>
      <c r="G376" s="158"/>
    </row>
    <row r="377" spans="1:7">
      <c r="A377" s="92" t="s">
        <v>172</v>
      </c>
      <c r="B377" s="93" t="s">
        <v>171</v>
      </c>
      <c r="C377" s="95"/>
      <c r="D377" s="153"/>
      <c r="E377" s="153"/>
      <c r="F377" s="153" t="e">
        <f>F378+F381+F385+F388</f>
        <v>#REF!</v>
      </c>
      <c r="G377" s="158"/>
    </row>
    <row r="378" spans="1:7">
      <c r="A378" s="92">
        <v>1</v>
      </c>
      <c r="B378" s="93" t="s">
        <v>173</v>
      </c>
      <c r="C378" s="96"/>
      <c r="D378" s="153"/>
      <c r="E378" s="153"/>
      <c r="F378" s="153">
        <f>SUM(F379:F380)</f>
        <v>8877.82</v>
      </c>
      <c r="G378" s="158"/>
    </row>
    <row r="379" spans="1:7">
      <c r="A379" s="92"/>
      <c r="B379" s="96" t="s">
        <v>174</v>
      </c>
      <c r="C379" s="96" t="s">
        <v>175</v>
      </c>
      <c r="D379" s="153">
        <v>839.66</v>
      </c>
      <c r="E379" s="153">
        <v>8.1</v>
      </c>
      <c r="F379" s="153">
        <f t="shared" ref="F379:F383" si="32">E379*D379</f>
        <v>6801.25</v>
      </c>
      <c r="G379" s="158"/>
    </row>
    <row r="380" spans="1:7">
      <c r="A380" s="92"/>
      <c r="B380" s="96" t="s">
        <v>176</v>
      </c>
      <c r="C380" s="96" t="s">
        <v>175</v>
      </c>
      <c r="D380" s="153">
        <v>359.89</v>
      </c>
      <c r="E380" s="153">
        <v>5.77</v>
      </c>
      <c r="F380" s="153">
        <f t="shared" si="32"/>
        <v>2076.57</v>
      </c>
      <c r="G380" s="158"/>
    </row>
    <row r="381" spans="1:7">
      <c r="A381" s="92">
        <v>2</v>
      </c>
      <c r="B381" s="93" t="s">
        <v>206</v>
      </c>
      <c r="C381" s="95"/>
      <c r="D381" s="153"/>
      <c r="E381" s="153"/>
      <c r="F381" s="153" t="e">
        <f>SUM(F382:F384)</f>
        <v>#REF!</v>
      </c>
      <c r="G381" s="158"/>
    </row>
    <row r="382" spans="1:7">
      <c r="A382" s="92"/>
      <c r="B382" s="93" t="s">
        <v>277</v>
      </c>
      <c r="C382" s="93" t="s">
        <v>208</v>
      </c>
      <c r="D382" s="153">
        <v>87.56</v>
      </c>
      <c r="E382" s="153" t="e">
        <f>F337/100</f>
        <v>#REF!</v>
      </c>
      <c r="F382" s="153" t="e">
        <f t="shared" si="32"/>
        <v>#REF!</v>
      </c>
      <c r="G382" s="158"/>
    </row>
    <row r="383" spans="1:7">
      <c r="A383" s="92"/>
      <c r="B383" s="93" t="s">
        <v>278</v>
      </c>
      <c r="C383" s="93" t="s">
        <v>208</v>
      </c>
      <c r="D383" s="153">
        <v>26.14</v>
      </c>
      <c r="E383" s="153" t="e">
        <f>配合比!O16</f>
        <v>#REF!</v>
      </c>
      <c r="F383" s="153" t="e">
        <f t="shared" si="32"/>
        <v>#REF!</v>
      </c>
      <c r="G383" s="158"/>
    </row>
    <row r="384" spans="1:7">
      <c r="A384" s="92"/>
      <c r="B384" s="93" t="s">
        <v>210</v>
      </c>
      <c r="C384" s="93" t="s">
        <v>101</v>
      </c>
      <c r="D384" s="153">
        <v>0.5</v>
      </c>
      <c r="E384" s="153" t="e">
        <f>SUM(F382:F383)</f>
        <v>#REF!</v>
      </c>
      <c r="F384" s="153" t="e">
        <f>E384*D384%</f>
        <v>#REF!</v>
      </c>
      <c r="G384" s="158"/>
    </row>
    <row r="385" spans="1:7">
      <c r="A385" s="92">
        <v>3</v>
      </c>
      <c r="B385" s="93" t="s">
        <v>211</v>
      </c>
      <c r="C385" s="93"/>
      <c r="D385" s="153"/>
      <c r="E385" s="153"/>
      <c r="F385" s="153" t="e">
        <f>SUM(F386:F387)</f>
        <v>#REF!</v>
      </c>
      <c r="G385" s="158"/>
    </row>
    <row r="386" spans="1:7">
      <c r="A386" s="162"/>
      <c r="B386" s="93" t="s">
        <v>273</v>
      </c>
      <c r="C386" s="93" t="s">
        <v>179</v>
      </c>
      <c r="D386" s="153">
        <v>3.37</v>
      </c>
      <c r="E386" s="153" t="e">
        <f>#REF!</f>
        <v>#REF!</v>
      </c>
      <c r="F386" s="153" t="e">
        <f t="shared" ref="F386:F389" si="33">E386*D386</f>
        <v>#REF!</v>
      </c>
      <c r="G386" s="158"/>
    </row>
    <row r="387" spans="1:7">
      <c r="A387" s="162"/>
      <c r="B387" s="93" t="s">
        <v>253</v>
      </c>
      <c r="C387" s="93" t="s">
        <v>179</v>
      </c>
      <c r="D387" s="153">
        <v>120.9</v>
      </c>
      <c r="E387" s="153" t="e">
        <f>#REF!</f>
        <v>#REF!</v>
      </c>
      <c r="F387" s="153" t="e">
        <f t="shared" si="33"/>
        <v>#REF!</v>
      </c>
      <c r="G387" s="158"/>
    </row>
    <row r="388" spans="1:7">
      <c r="A388" s="92">
        <v>4</v>
      </c>
      <c r="B388" s="93" t="s">
        <v>279</v>
      </c>
      <c r="C388" s="95"/>
      <c r="D388" s="153"/>
      <c r="E388" s="153"/>
      <c r="F388" s="153">
        <f>F389</f>
        <v>0</v>
      </c>
      <c r="G388" s="158"/>
    </row>
    <row r="389" spans="1:7">
      <c r="A389" s="106"/>
      <c r="B389" s="93" t="s">
        <v>280</v>
      </c>
      <c r="C389" s="93" t="s">
        <v>208</v>
      </c>
      <c r="D389" s="153">
        <f>D382</f>
        <v>87.56</v>
      </c>
      <c r="E389" s="153"/>
      <c r="F389" s="153">
        <f t="shared" si="33"/>
        <v>0</v>
      </c>
      <c r="G389" s="158"/>
    </row>
    <row r="390" spans="1:7">
      <c r="A390" s="92" t="s">
        <v>181</v>
      </c>
      <c r="B390" s="93" t="s">
        <v>142</v>
      </c>
      <c r="C390" s="135">
        <v>0.055</v>
      </c>
      <c r="D390" s="153"/>
      <c r="E390" s="153"/>
      <c r="F390" s="153" t="e">
        <f>F377*C390</f>
        <v>#REF!</v>
      </c>
      <c r="G390" s="158"/>
    </row>
    <row r="391" spans="1:7">
      <c r="A391" s="92"/>
      <c r="B391" s="93"/>
      <c r="C391" s="135"/>
      <c r="D391" s="153"/>
      <c r="E391" s="153"/>
      <c r="F391" s="153"/>
      <c r="G391" s="158"/>
    </row>
    <row r="392" spans="1:7">
      <c r="A392" s="92" t="s">
        <v>51</v>
      </c>
      <c r="B392" s="93" t="s">
        <v>143</v>
      </c>
      <c r="C392" s="136">
        <v>0.07</v>
      </c>
      <c r="D392" s="153"/>
      <c r="E392" s="153"/>
      <c r="F392" s="153" t="e">
        <f>F376*C392</f>
        <v>#REF!</v>
      </c>
      <c r="G392" s="158"/>
    </row>
    <row r="393" spans="1:7">
      <c r="A393" s="92" t="s">
        <v>74</v>
      </c>
      <c r="B393" s="93" t="s">
        <v>183</v>
      </c>
      <c r="C393" s="135">
        <v>0.07</v>
      </c>
      <c r="D393" s="153"/>
      <c r="E393" s="153"/>
      <c r="F393" s="153" t="e">
        <f>(F376+F392)*C393</f>
        <v>#REF!</v>
      </c>
      <c r="G393" s="158"/>
    </row>
    <row r="394" spans="1:7">
      <c r="A394" s="92" t="s">
        <v>184</v>
      </c>
      <c r="B394" s="93" t="s">
        <v>194</v>
      </c>
      <c r="C394" s="105"/>
      <c r="D394" s="153"/>
      <c r="E394" s="153"/>
      <c r="F394" s="153" t="e">
        <f>SUM(F395:F401)</f>
        <v>#REF!</v>
      </c>
      <c r="G394" s="158"/>
    </row>
    <row r="395" spans="1:7">
      <c r="A395" s="92"/>
      <c r="B395" s="93" t="s">
        <v>117</v>
      </c>
      <c r="C395" s="105" t="s">
        <v>42</v>
      </c>
      <c r="D395" s="153">
        <f>D382*0.01+D359+D383*配合比!E16</f>
        <v>38.16</v>
      </c>
      <c r="E395" s="153" t="e">
        <f t="shared" ref="E395:E397" si="34">E359</f>
        <v>#REF!</v>
      </c>
      <c r="F395" s="153" t="e">
        <f t="shared" ref="F395:F400" si="35">E395*D395</f>
        <v>#REF!</v>
      </c>
      <c r="G395" s="158"/>
    </row>
    <row r="396" spans="1:7">
      <c r="A396" s="92"/>
      <c r="B396" s="93" t="s">
        <v>118</v>
      </c>
      <c r="C396" s="93" t="s">
        <v>208</v>
      </c>
      <c r="D396" s="153">
        <f>D382*0.01+D360+D383*配合比!G16</f>
        <v>87.1</v>
      </c>
      <c r="E396" s="153" t="e">
        <f t="shared" si="34"/>
        <v>#REF!</v>
      </c>
      <c r="F396" s="153" t="e">
        <f t="shared" si="35"/>
        <v>#REF!</v>
      </c>
      <c r="G396" s="158"/>
    </row>
    <row r="397" spans="1:7">
      <c r="A397" s="92"/>
      <c r="B397" s="93" t="s">
        <v>119</v>
      </c>
      <c r="C397" s="93" t="s">
        <v>208</v>
      </c>
      <c r="D397" s="153">
        <f>D382*0.01+D361</f>
        <v>86.66</v>
      </c>
      <c r="E397" s="153" t="e">
        <f t="shared" si="34"/>
        <v>#REF!</v>
      </c>
      <c r="F397" s="153" t="e">
        <f t="shared" si="35"/>
        <v>#REF!</v>
      </c>
      <c r="G397" s="158"/>
    </row>
    <row r="398" spans="1:7">
      <c r="A398" s="92"/>
      <c r="B398" s="93" t="s">
        <v>249</v>
      </c>
      <c r="C398" s="93" t="s">
        <v>208</v>
      </c>
      <c r="D398" s="153"/>
      <c r="E398" s="153"/>
      <c r="F398" s="153">
        <f t="shared" si="35"/>
        <v>0</v>
      </c>
      <c r="G398" s="158"/>
    </row>
    <row r="399" spans="1:7">
      <c r="A399" s="92"/>
      <c r="B399" s="93" t="s">
        <v>274</v>
      </c>
      <c r="C399" s="93" t="s">
        <v>218</v>
      </c>
      <c r="D399" s="153">
        <f>D363</f>
        <v>13.25</v>
      </c>
      <c r="E399" s="153" t="e">
        <f>E363</f>
        <v>#REF!</v>
      </c>
      <c r="F399" s="153" t="e">
        <f t="shared" si="35"/>
        <v>#REF!</v>
      </c>
      <c r="G399" s="158"/>
    </row>
    <row r="400" spans="1:7">
      <c r="A400" s="92"/>
      <c r="B400" s="93" t="s">
        <v>217</v>
      </c>
      <c r="C400" s="105" t="s">
        <v>218</v>
      </c>
      <c r="D400" s="153"/>
      <c r="E400" s="153"/>
      <c r="F400" s="153">
        <f t="shared" si="35"/>
        <v>0</v>
      </c>
      <c r="G400" s="158"/>
    </row>
    <row r="401" spans="1:7">
      <c r="A401" s="92"/>
      <c r="B401" s="93" t="s">
        <v>261</v>
      </c>
      <c r="C401" s="105"/>
      <c r="D401" s="153"/>
      <c r="E401" s="153"/>
      <c r="F401" s="153">
        <f>SUM(F402:F403)</f>
        <v>5916</v>
      </c>
      <c r="G401" s="159"/>
    </row>
    <row r="402" spans="1:7">
      <c r="A402" s="92"/>
      <c r="B402" s="93" t="s">
        <v>262</v>
      </c>
      <c r="C402" s="93" t="s">
        <v>208</v>
      </c>
      <c r="D402" s="153">
        <f>D366</f>
        <v>102</v>
      </c>
      <c r="E402" s="153">
        <v>31</v>
      </c>
      <c r="F402" s="153">
        <f>D402*E402</f>
        <v>3162</v>
      </c>
      <c r="G402" s="159"/>
    </row>
    <row r="403" spans="1:7">
      <c r="A403" s="92"/>
      <c r="B403" s="93" t="s">
        <v>263</v>
      </c>
      <c r="C403" s="93" t="s">
        <v>208</v>
      </c>
      <c r="D403" s="153">
        <f>D402</f>
        <v>102</v>
      </c>
      <c r="E403" s="153">
        <v>27</v>
      </c>
      <c r="F403" s="153">
        <f>D403*E403</f>
        <v>2754</v>
      </c>
      <c r="G403" s="159"/>
    </row>
    <row r="404" spans="1:7">
      <c r="A404" s="92" t="s">
        <v>187</v>
      </c>
      <c r="B404" s="93" t="s">
        <v>185</v>
      </c>
      <c r="C404" s="152">
        <v>0.09</v>
      </c>
      <c r="D404" s="153"/>
      <c r="E404" s="153"/>
      <c r="F404" s="153" t="e">
        <f>(F376+F392+F393+F394)*C404</f>
        <v>#REF!</v>
      </c>
      <c r="G404" s="158"/>
    </row>
    <row r="405" spans="1:7">
      <c r="A405" s="106"/>
      <c r="B405" s="93" t="s">
        <v>186</v>
      </c>
      <c r="C405" s="93"/>
      <c r="D405" s="153"/>
      <c r="E405" s="153"/>
      <c r="F405" s="153" t="e">
        <f>F376+F392+F393+F394+F404</f>
        <v>#REF!</v>
      </c>
      <c r="G405" s="158"/>
    </row>
    <row r="406" spans="1:7">
      <c r="A406" s="92" t="s">
        <v>196</v>
      </c>
      <c r="B406" s="93" t="s">
        <v>188</v>
      </c>
      <c r="C406" s="80">
        <v>0.03</v>
      </c>
      <c r="D406" s="153"/>
      <c r="E406" s="153"/>
      <c r="F406" s="153" t="e">
        <f>F405*C406</f>
        <v>#REF!</v>
      </c>
      <c r="G406" s="158"/>
    </row>
    <row r="407" spans="1:7">
      <c r="A407" s="106"/>
      <c r="B407" s="93" t="s">
        <v>189</v>
      </c>
      <c r="C407" s="95"/>
      <c r="D407" s="160"/>
      <c r="E407" s="160"/>
      <c r="F407" s="153" t="e">
        <f>SUM(F405:F406)</f>
        <v>#REF!</v>
      </c>
      <c r="G407" s="158"/>
    </row>
    <row r="408" spans="1:7">
      <c r="A408" s="108"/>
      <c r="B408" s="108"/>
      <c r="C408" s="108"/>
      <c r="D408" s="108"/>
      <c r="E408" s="108"/>
      <c r="F408" s="108"/>
      <c r="G408" s="161"/>
    </row>
    <row r="409" spans="1:7">
      <c r="A409" s="163"/>
      <c r="B409" s="163"/>
      <c r="C409" s="163"/>
      <c r="D409" s="163"/>
      <c r="E409" s="163"/>
      <c r="F409" s="163"/>
      <c r="G409" s="163"/>
    </row>
    <row r="410" spans="1:7">
      <c r="A410" s="88" t="s">
        <v>281</v>
      </c>
      <c r="B410" s="88"/>
      <c r="C410" s="88"/>
      <c r="D410" s="88"/>
      <c r="E410" s="88"/>
      <c r="F410" s="88"/>
      <c r="G410" s="164"/>
    </row>
    <row r="411" spans="1:7">
      <c r="A411" s="89" t="s">
        <v>282</v>
      </c>
      <c r="B411" s="89"/>
      <c r="C411" s="89"/>
      <c r="D411" s="89"/>
      <c r="E411" s="155" t="s">
        <v>199</v>
      </c>
      <c r="F411" s="156"/>
      <c r="G411" s="157"/>
    </row>
    <row r="412" spans="1:7">
      <c r="A412" s="92" t="s">
        <v>201</v>
      </c>
      <c r="B412" s="93" t="s">
        <v>202</v>
      </c>
      <c r="C412" s="93" t="s">
        <v>242</v>
      </c>
      <c r="D412" s="94" t="s">
        <v>243</v>
      </c>
      <c r="E412" s="86" t="s">
        <v>122</v>
      </c>
      <c r="F412" s="86" t="s">
        <v>170</v>
      </c>
      <c r="G412" s="158"/>
    </row>
    <row r="413" spans="1:7">
      <c r="A413" s="92" t="s">
        <v>7</v>
      </c>
      <c r="B413" s="93" t="s">
        <v>205</v>
      </c>
      <c r="C413" s="95"/>
      <c r="D413" s="94"/>
      <c r="E413" s="153"/>
      <c r="F413" s="153" t="e">
        <f>F414+F426+F427</f>
        <v>#REF!</v>
      </c>
      <c r="G413" s="158"/>
    </row>
    <row r="414" spans="1:7">
      <c r="A414" s="92" t="s">
        <v>172</v>
      </c>
      <c r="B414" s="93" t="s">
        <v>171</v>
      </c>
      <c r="C414" s="95"/>
      <c r="D414" s="94"/>
      <c r="E414" s="153"/>
      <c r="F414" s="153" t="e">
        <f>F415+F418+F422</f>
        <v>#REF!</v>
      </c>
      <c r="G414" s="158"/>
    </row>
    <row r="415" spans="1:7">
      <c r="A415" s="92">
        <v>1</v>
      </c>
      <c r="B415" s="93" t="s">
        <v>173</v>
      </c>
      <c r="C415" s="96"/>
      <c r="D415" s="94"/>
      <c r="E415" s="153"/>
      <c r="F415" s="153">
        <f>SUM(F416:F417)</f>
        <v>599.76</v>
      </c>
      <c r="G415" s="158"/>
    </row>
    <row r="416" spans="1:7">
      <c r="A416" s="92"/>
      <c r="B416" s="96" t="s">
        <v>174</v>
      </c>
      <c r="C416" s="96" t="s">
        <v>175</v>
      </c>
      <c r="D416" s="94">
        <v>43.2</v>
      </c>
      <c r="E416" s="153">
        <v>8.1</v>
      </c>
      <c r="F416" s="153">
        <f t="shared" ref="F416:F420" si="36">E416*D416</f>
        <v>349.92</v>
      </c>
      <c r="G416" s="158"/>
    </row>
    <row r="417" spans="1:7">
      <c r="A417" s="92"/>
      <c r="B417" s="96" t="s">
        <v>176</v>
      </c>
      <c r="C417" s="96" t="s">
        <v>175</v>
      </c>
      <c r="D417" s="94">
        <v>43.3</v>
      </c>
      <c r="E417" s="153">
        <v>5.77</v>
      </c>
      <c r="F417" s="153">
        <f t="shared" si="36"/>
        <v>249.84</v>
      </c>
      <c r="G417" s="158"/>
    </row>
    <row r="418" spans="1:7">
      <c r="A418" s="92">
        <v>2</v>
      </c>
      <c r="B418" s="93" t="s">
        <v>206</v>
      </c>
      <c r="C418" s="95"/>
      <c r="D418" s="94"/>
      <c r="E418" s="153"/>
      <c r="F418" s="153" t="e">
        <f>SUM(F419:F421)</f>
        <v>#REF!</v>
      </c>
      <c r="G418" s="158"/>
    </row>
    <row r="419" spans="1:7">
      <c r="A419" s="162"/>
      <c r="B419" s="93" t="s">
        <v>249</v>
      </c>
      <c r="C419" s="93" t="s">
        <v>208</v>
      </c>
      <c r="D419" s="94">
        <v>0.1</v>
      </c>
      <c r="E419" s="153" t="e">
        <f>#REF!</f>
        <v>#REF!</v>
      </c>
      <c r="F419" s="153" t="e">
        <f t="shared" si="36"/>
        <v>#REF!</v>
      </c>
      <c r="G419" s="158"/>
    </row>
    <row r="420" spans="1:7">
      <c r="A420" s="162"/>
      <c r="B420" s="93" t="s">
        <v>247</v>
      </c>
      <c r="C420" s="93" t="s">
        <v>218</v>
      </c>
      <c r="D420" s="94">
        <v>12</v>
      </c>
      <c r="E420" s="153">
        <f>3.96</f>
        <v>3.96</v>
      </c>
      <c r="F420" s="153">
        <f t="shared" si="36"/>
        <v>47.52</v>
      </c>
      <c r="G420" s="158"/>
    </row>
    <row r="421" spans="1:7">
      <c r="A421" s="92"/>
      <c r="B421" s="93" t="s">
        <v>210</v>
      </c>
      <c r="C421" s="93" t="s">
        <v>101</v>
      </c>
      <c r="D421" s="94">
        <v>3</v>
      </c>
      <c r="E421" s="153" t="e">
        <f>SUM(F419:F420)</f>
        <v>#REF!</v>
      </c>
      <c r="F421" s="153" t="e">
        <f>E421*D421/100</f>
        <v>#REF!</v>
      </c>
      <c r="G421" s="158"/>
    </row>
    <row r="422" spans="1:7">
      <c r="A422" s="92">
        <v>3</v>
      </c>
      <c r="B422" s="93" t="s">
        <v>211</v>
      </c>
      <c r="C422" s="93"/>
      <c r="D422" s="94"/>
      <c r="E422" s="153"/>
      <c r="F422" s="153" t="e">
        <f>SUM(F423:F425)</f>
        <v>#REF!</v>
      </c>
      <c r="G422" s="158"/>
    </row>
    <row r="423" spans="1:7">
      <c r="A423" s="92"/>
      <c r="B423" s="93" t="s">
        <v>283</v>
      </c>
      <c r="C423" s="93" t="s">
        <v>179</v>
      </c>
      <c r="D423" s="94">
        <f>34.74+10*2.85</f>
        <v>63.24</v>
      </c>
      <c r="E423" s="153" t="e">
        <f>#REF!</f>
        <v>#REF!</v>
      </c>
      <c r="F423" s="153" t="e">
        <f>E423*D423</f>
        <v>#REF!</v>
      </c>
      <c r="G423" s="158"/>
    </row>
    <row r="424" spans="1:7">
      <c r="A424" s="162"/>
      <c r="B424" s="93" t="s">
        <v>284</v>
      </c>
      <c r="C424" s="93" t="s">
        <v>179</v>
      </c>
      <c r="D424" s="94">
        <v>13</v>
      </c>
      <c r="E424" s="153" t="e">
        <f>#REF!</f>
        <v>#REF!</v>
      </c>
      <c r="F424" s="153" t="e">
        <f>E424*D424</f>
        <v>#REF!</v>
      </c>
      <c r="G424" s="158"/>
    </row>
    <row r="425" spans="1:7">
      <c r="A425" s="162"/>
      <c r="B425" s="93" t="s">
        <v>216</v>
      </c>
      <c r="C425" s="93" t="s">
        <v>101</v>
      </c>
      <c r="D425" s="94">
        <v>1</v>
      </c>
      <c r="E425" s="153" t="e">
        <f>SUM(F423:F424)</f>
        <v>#REF!</v>
      </c>
      <c r="F425" s="153" t="e">
        <f>E425*D425%</f>
        <v>#REF!</v>
      </c>
      <c r="G425" s="158"/>
    </row>
    <row r="426" spans="1:7">
      <c r="A426" s="92" t="s">
        <v>181</v>
      </c>
      <c r="B426" s="93" t="s">
        <v>142</v>
      </c>
      <c r="C426" s="135">
        <v>0.055</v>
      </c>
      <c r="D426" s="94"/>
      <c r="E426" s="153"/>
      <c r="F426" s="153" t="e">
        <f>C426*F414</f>
        <v>#REF!</v>
      </c>
      <c r="G426" s="158"/>
    </row>
    <row r="427" spans="1:7">
      <c r="A427" s="92" t="s">
        <v>285</v>
      </c>
      <c r="B427" s="93" t="s">
        <v>286</v>
      </c>
      <c r="C427" s="135"/>
      <c r="D427" s="94"/>
      <c r="E427" s="153"/>
      <c r="F427" s="153" t="e">
        <f>C427*F414</f>
        <v>#REF!</v>
      </c>
      <c r="G427" s="158"/>
    </row>
    <row r="428" spans="1:7">
      <c r="A428" s="92" t="s">
        <v>51</v>
      </c>
      <c r="B428" s="93" t="s">
        <v>143</v>
      </c>
      <c r="C428" s="136">
        <v>0.07</v>
      </c>
      <c r="D428" s="94"/>
      <c r="E428" s="153"/>
      <c r="F428" s="153" t="e">
        <f>C428*F413</f>
        <v>#REF!</v>
      </c>
      <c r="G428" s="158"/>
    </row>
    <row r="429" spans="1:7">
      <c r="A429" s="92" t="s">
        <v>74</v>
      </c>
      <c r="B429" s="93" t="s">
        <v>183</v>
      </c>
      <c r="C429" s="135">
        <v>0.07</v>
      </c>
      <c r="D429" s="94"/>
      <c r="E429" s="153"/>
      <c r="F429" s="153" t="e">
        <f>(F413+F428)*C429</f>
        <v>#REF!</v>
      </c>
      <c r="G429" s="158"/>
    </row>
    <row r="430" spans="1:7">
      <c r="A430" s="92" t="s">
        <v>184</v>
      </c>
      <c r="B430" s="93" t="s">
        <v>194</v>
      </c>
      <c r="C430" s="105"/>
      <c r="D430" s="94"/>
      <c r="E430" s="153"/>
      <c r="F430" s="153" t="e">
        <f>SUM(F431:F432)</f>
        <v>#REF!</v>
      </c>
      <c r="G430" s="158"/>
    </row>
    <row r="431" spans="1:7">
      <c r="A431" s="92"/>
      <c r="B431" s="93" t="s">
        <v>274</v>
      </c>
      <c r="C431" s="93" t="s">
        <v>218</v>
      </c>
      <c r="D431" s="94">
        <f>D424*5.8</f>
        <v>75.4</v>
      </c>
      <c r="E431" s="153" t="e">
        <f>#REF!-3.075</f>
        <v>#REF!</v>
      </c>
      <c r="F431" s="153" t="e">
        <f>E431*D431</f>
        <v>#REF!</v>
      </c>
      <c r="G431" s="158"/>
    </row>
    <row r="432" spans="1:7">
      <c r="A432" s="92"/>
      <c r="B432" s="93" t="s">
        <v>217</v>
      </c>
      <c r="C432" s="105" t="s">
        <v>218</v>
      </c>
      <c r="D432" s="94">
        <f>D423*8.9</f>
        <v>562.84</v>
      </c>
      <c r="E432" s="153" t="e">
        <f>#REF!-2.99</f>
        <v>#REF!</v>
      </c>
      <c r="F432" s="153" t="e">
        <f>E432*D432</f>
        <v>#REF!</v>
      </c>
      <c r="G432" s="158"/>
    </row>
    <row r="433" spans="1:7">
      <c r="A433" s="92" t="s">
        <v>187</v>
      </c>
      <c r="B433" s="93" t="s">
        <v>185</v>
      </c>
      <c r="C433" s="152">
        <v>0.09</v>
      </c>
      <c r="D433" s="94"/>
      <c r="E433" s="153"/>
      <c r="F433" s="153" t="e">
        <f>(F430+F429+F428+F413)*C433</f>
        <v>#REF!</v>
      </c>
      <c r="G433" s="158"/>
    </row>
    <row r="434" spans="1:7">
      <c r="A434" s="106"/>
      <c r="B434" s="93" t="s">
        <v>186</v>
      </c>
      <c r="C434" s="93"/>
      <c r="D434" s="94"/>
      <c r="E434" s="153"/>
      <c r="F434" s="153" t="e">
        <f>F433+F430+F429+F428+F413</f>
        <v>#REF!</v>
      </c>
      <c r="G434" s="158"/>
    </row>
    <row r="435" spans="1:7">
      <c r="A435" s="92" t="s">
        <v>196</v>
      </c>
      <c r="B435" s="93" t="s">
        <v>188</v>
      </c>
      <c r="C435" s="80">
        <v>0.03</v>
      </c>
      <c r="D435" s="94"/>
      <c r="E435" s="153"/>
      <c r="F435" s="153" t="e">
        <f>F434*C435</f>
        <v>#REF!</v>
      </c>
      <c r="G435" s="159"/>
    </row>
    <row r="436" spans="1:7">
      <c r="A436" s="106"/>
      <c r="B436" s="93" t="s">
        <v>189</v>
      </c>
      <c r="C436" s="95"/>
      <c r="D436" s="107"/>
      <c r="E436" s="160"/>
      <c r="F436" s="153" t="e">
        <f>F434+F435</f>
        <v>#REF!</v>
      </c>
      <c r="G436" s="159"/>
    </row>
    <row r="437" spans="1:6">
      <c r="A437" s="83"/>
      <c r="B437" s="83"/>
      <c r="C437" s="83"/>
      <c r="D437" s="83"/>
      <c r="E437" s="83"/>
      <c r="F437" s="83"/>
    </row>
    <row r="438" spans="1:7">
      <c r="A438" s="88" t="s">
        <v>287</v>
      </c>
      <c r="B438" s="88"/>
      <c r="C438" s="88"/>
      <c r="D438" s="88"/>
      <c r="E438" s="88"/>
      <c r="F438" s="88"/>
      <c r="G438" s="164"/>
    </row>
    <row r="439" spans="1:7">
      <c r="A439" s="89" t="s">
        <v>288</v>
      </c>
      <c r="B439" s="89"/>
      <c r="C439" s="89"/>
      <c r="D439" s="109"/>
      <c r="E439" s="155" t="s">
        <v>199</v>
      </c>
      <c r="F439" s="156"/>
      <c r="G439" s="157"/>
    </row>
    <row r="440" spans="1:15">
      <c r="A440" s="92" t="s">
        <v>201</v>
      </c>
      <c r="B440" s="93" t="s">
        <v>202</v>
      </c>
      <c r="C440" s="93" t="s">
        <v>242</v>
      </c>
      <c r="D440" s="153" t="s">
        <v>243</v>
      </c>
      <c r="E440" s="86" t="s">
        <v>122</v>
      </c>
      <c r="F440" s="86" t="s">
        <v>170</v>
      </c>
      <c r="G440" s="158"/>
      <c r="H440" s="83"/>
      <c r="I440" s="83"/>
      <c r="J440" s="83"/>
      <c r="K440" s="83"/>
      <c r="L440" s="83"/>
      <c r="M440" s="83"/>
      <c r="N440" s="83"/>
      <c r="O440" s="83"/>
    </row>
    <row r="441" spans="1:15">
      <c r="A441" s="92" t="s">
        <v>7</v>
      </c>
      <c r="B441" s="93" t="s">
        <v>205</v>
      </c>
      <c r="C441" s="95"/>
      <c r="D441" s="153"/>
      <c r="E441" s="153"/>
      <c r="F441" s="153" t="e">
        <f>F442+F464+F465</f>
        <v>#REF!</v>
      </c>
      <c r="G441" s="158"/>
      <c r="H441" s="83"/>
      <c r="I441" s="83"/>
      <c r="J441" s="83"/>
      <c r="K441" s="83"/>
      <c r="L441" s="83"/>
      <c r="M441" s="83"/>
      <c r="N441" s="83"/>
      <c r="O441" s="83"/>
    </row>
    <row r="442" spans="1:15">
      <c r="A442" s="92" t="s">
        <v>172</v>
      </c>
      <c r="B442" s="93" t="s">
        <v>171</v>
      </c>
      <c r="C442" s="95"/>
      <c r="D442" s="153"/>
      <c r="E442" s="153"/>
      <c r="F442" s="153" t="e">
        <f>F443+F446+F454+F461</f>
        <v>#REF!</v>
      </c>
      <c r="G442" s="158"/>
      <c r="H442" s="83"/>
      <c r="I442" s="83"/>
      <c r="J442" s="83"/>
      <c r="K442" s="83"/>
      <c r="L442" s="83"/>
      <c r="M442" s="83"/>
      <c r="N442" s="83"/>
      <c r="O442" s="83"/>
    </row>
    <row r="443" spans="1:15">
      <c r="A443" s="92">
        <v>1</v>
      </c>
      <c r="B443" s="93" t="s">
        <v>173</v>
      </c>
      <c r="C443" s="96"/>
      <c r="D443" s="153"/>
      <c r="E443" s="153"/>
      <c r="F443" s="153">
        <f>SUM(F444:F445)</f>
        <v>16562.03</v>
      </c>
      <c r="G443" s="158"/>
      <c r="H443" s="83"/>
      <c r="I443" s="83"/>
      <c r="J443" s="83"/>
      <c r="K443" s="83"/>
      <c r="L443" s="83"/>
      <c r="M443" s="83"/>
      <c r="N443" s="83"/>
      <c r="O443" s="83"/>
    </row>
    <row r="444" spans="1:15">
      <c r="A444" s="92"/>
      <c r="B444" s="96" t="s">
        <v>174</v>
      </c>
      <c r="C444" s="96" t="s">
        <v>175</v>
      </c>
      <c r="D444" s="153">
        <v>1549.9</v>
      </c>
      <c r="E444" s="153">
        <v>8.1</v>
      </c>
      <c r="F444" s="153">
        <f t="shared" ref="F444:F447" si="37">E444*D444</f>
        <v>12554.19</v>
      </c>
      <c r="G444" s="158"/>
      <c r="H444" s="83"/>
      <c r="I444" s="83"/>
      <c r="J444" s="83"/>
      <c r="K444" s="83"/>
      <c r="L444" s="83"/>
      <c r="M444" s="83"/>
      <c r="N444" s="83"/>
      <c r="O444" s="83"/>
    </row>
    <row r="445" spans="1:15">
      <c r="A445" s="92"/>
      <c r="B445" s="96" t="s">
        <v>176</v>
      </c>
      <c r="C445" s="96" t="s">
        <v>175</v>
      </c>
      <c r="D445" s="153">
        <v>694.6</v>
      </c>
      <c r="E445" s="153">
        <v>5.77</v>
      </c>
      <c r="F445" s="153">
        <f t="shared" si="37"/>
        <v>4007.84</v>
      </c>
      <c r="G445" s="158"/>
      <c r="H445" s="83"/>
      <c r="I445" s="83"/>
      <c r="J445" s="83"/>
      <c r="K445" s="83"/>
      <c r="L445" s="83"/>
      <c r="M445" s="83"/>
      <c r="N445" s="83"/>
      <c r="O445" s="83"/>
    </row>
    <row r="446" spans="1:15">
      <c r="A446" s="92">
        <v>2</v>
      </c>
      <c r="B446" s="93" t="s">
        <v>206</v>
      </c>
      <c r="C446" s="95"/>
      <c r="D446" s="153"/>
      <c r="E446" s="153"/>
      <c r="F446" s="153" t="e">
        <f>SUM(F447:F453)</f>
        <v>#REF!</v>
      </c>
      <c r="G446" s="158"/>
      <c r="H446" s="83"/>
      <c r="I446" s="83"/>
      <c r="J446" s="83"/>
      <c r="K446" s="83"/>
      <c r="L446" s="83"/>
      <c r="M446" s="83"/>
      <c r="N446" s="83"/>
      <c r="O446" s="83"/>
    </row>
    <row r="447" spans="1:15">
      <c r="A447" s="162"/>
      <c r="B447" s="93" t="s">
        <v>249</v>
      </c>
      <c r="C447" s="93" t="s">
        <v>208</v>
      </c>
      <c r="D447" s="153">
        <v>2.76</v>
      </c>
      <c r="E447" s="153" t="e">
        <f>#REF!</f>
        <v>#REF!</v>
      </c>
      <c r="F447" s="153" t="e">
        <f t="shared" si="37"/>
        <v>#REF!</v>
      </c>
      <c r="G447" s="158"/>
      <c r="H447" s="83"/>
      <c r="I447" s="83"/>
      <c r="J447" s="83"/>
      <c r="K447" s="83"/>
      <c r="L447" s="83"/>
      <c r="M447" s="83"/>
      <c r="N447" s="83"/>
      <c r="O447" s="83"/>
    </row>
    <row r="448" spans="1:15">
      <c r="A448" s="162"/>
      <c r="B448" s="93"/>
      <c r="C448" s="93"/>
      <c r="D448" s="153"/>
      <c r="E448" s="153"/>
      <c r="F448" s="153"/>
      <c r="G448" s="158"/>
      <c r="H448" s="83"/>
      <c r="I448" s="83"/>
      <c r="J448" s="83"/>
      <c r="K448" s="83"/>
      <c r="L448" s="83"/>
      <c r="M448" s="83"/>
      <c r="N448" s="83"/>
      <c r="O448" s="83"/>
    </row>
    <row r="449" spans="1:15">
      <c r="A449" s="162"/>
      <c r="B449" s="93" t="s">
        <v>289</v>
      </c>
      <c r="C449" s="93" t="s">
        <v>290</v>
      </c>
      <c r="D449" s="153">
        <v>10</v>
      </c>
      <c r="E449" s="153">
        <f>7</f>
        <v>7</v>
      </c>
      <c r="F449" s="153">
        <f t="shared" ref="F449:F452" si="38">E449*D449</f>
        <v>70</v>
      </c>
      <c r="G449" s="158"/>
      <c r="H449" s="83"/>
      <c r="I449" s="83"/>
      <c r="J449" s="83"/>
      <c r="K449" s="83"/>
      <c r="L449" s="83"/>
      <c r="M449" s="83"/>
      <c r="N449" s="83"/>
      <c r="O449" s="83"/>
    </row>
    <row r="450" spans="1:15">
      <c r="A450" s="162"/>
      <c r="B450" s="93"/>
      <c r="C450" s="93"/>
      <c r="D450" s="153"/>
      <c r="E450" s="153"/>
      <c r="F450" s="153"/>
      <c r="G450" s="158"/>
      <c r="H450" s="83"/>
      <c r="I450" s="83"/>
      <c r="J450" s="83"/>
      <c r="K450" s="83"/>
      <c r="L450" s="83"/>
      <c r="M450" s="83"/>
      <c r="N450" s="83"/>
      <c r="O450" s="83"/>
    </row>
    <row r="451" spans="1:15">
      <c r="A451" s="92"/>
      <c r="B451" s="93" t="s">
        <v>291</v>
      </c>
      <c r="C451" s="93" t="s">
        <v>208</v>
      </c>
      <c r="D451" s="153">
        <v>102</v>
      </c>
      <c r="E451" s="153" t="e">
        <f>配合比!O11</f>
        <v>#REF!</v>
      </c>
      <c r="F451" s="153" t="e">
        <f t="shared" si="38"/>
        <v>#REF!</v>
      </c>
      <c r="G451" s="158"/>
      <c r="H451" s="83"/>
      <c r="I451" s="83"/>
      <c r="J451" s="83"/>
      <c r="K451" s="83"/>
      <c r="L451" s="83"/>
      <c r="M451" s="83"/>
      <c r="N451" s="83"/>
      <c r="O451" s="83"/>
    </row>
    <row r="452" spans="1:15">
      <c r="A452" s="92"/>
      <c r="B452" s="93" t="s">
        <v>120</v>
      </c>
      <c r="C452" s="93" t="s">
        <v>208</v>
      </c>
      <c r="D452" s="153">
        <v>180</v>
      </c>
      <c r="E452" s="153" t="e">
        <f>#REF!</f>
        <v>#REF!</v>
      </c>
      <c r="F452" s="153" t="e">
        <f t="shared" si="38"/>
        <v>#REF!</v>
      </c>
      <c r="G452" s="158"/>
      <c r="H452" s="83"/>
      <c r="I452" s="83"/>
      <c r="J452" s="83"/>
      <c r="K452" s="83"/>
      <c r="L452" s="83"/>
      <c r="M452" s="83"/>
      <c r="N452" s="83"/>
      <c r="O452" s="83"/>
    </row>
    <row r="453" spans="1:15">
      <c r="A453" s="92"/>
      <c r="B453" s="93" t="s">
        <v>210</v>
      </c>
      <c r="C453" s="93" t="s">
        <v>101</v>
      </c>
      <c r="D453" s="153">
        <v>2</v>
      </c>
      <c r="E453" s="153" t="e">
        <f>SUM(F447:F452)</f>
        <v>#REF!</v>
      </c>
      <c r="F453" s="153" t="e">
        <f>E453*D453/100</f>
        <v>#REF!</v>
      </c>
      <c r="G453" s="158"/>
      <c r="H453" s="83"/>
      <c r="I453" s="83"/>
      <c r="J453" s="83"/>
      <c r="K453" s="83"/>
      <c r="L453" s="83"/>
      <c r="M453" s="83"/>
      <c r="N453" s="83"/>
      <c r="O453" s="83"/>
    </row>
    <row r="454" spans="1:15">
      <c r="A454" s="92">
        <v>3</v>
      </c>
      <c r="B454" s="93" t="s">
        <v>211</v>
      </c>
      <c r="C454" s="93"/>
      <c r="D454" s="153"/>
      <c r="E454" s="153"/>
      <c r="F454" s="153" t="e">
        <f>SUM(F455:F460)</f>
        <v>#REF!</v>
      </c>
      <c r="G454" s="158"/>
      <c r="H454" s="83"/>
      <c r="I454" s="83"/>
      <c r="J454" s="83"/>
      <c r="K454" s="83"/>
      <c r="L454" s="83"/>
      <c r="M454" s="83"/>
      <c r="N454" s="83"/>
      <c r="O454" s="83"/>
    </row>
    <row r="455" spans="1:15">
      <c r="A455" s="162"/>
      <c r="B455" s="93" t="s">
        <v>292</v>
      </c>
      <c r="C455" s="93" t="s">
        <v>179</v>
      </c>
      <c r="D455" s="153">
        <v>17.7</v>
      </c>
      <c r="E455" s="153" t="e">
        <f>#REF!</f>
        <v>#REF!</v>
      </c>
      <c r="F455" s="153" t="e">
        <f t="shared" ref="F455:F459" si="39">E455*D455</f>
        <v>#REF!</v>
      </c>
      <c r="G455" s="158"/>
      <c r="H455" s="83"/>
      <c r="I455" s="83"/>
      <c r="J455" s="83"/>
      <c r="K455" s="83"/>
      <c r="L455" s="83"/>
      <c r="M455" s="83"/>
      <c r="N455" s="83"/>
      <c r="O455" s="83"/>
    </row>
    <row r="456" spans="1:15">
      <c r="A456" s="162"/>
      <c r="B456" s="93"/>
      <c r="C456" s="93"/>
      <c r="D456" s="153"/>
      <c r="E456" s="153"/>
      <c r="F456" s="153"/>
      <c r="G456" s="158"/>
      <c r="H456" s="83"/>
      <c r="I456" s="83"/>
      <c r="J456" s="83"/>
      <c r="K456" s="83"/>
      <c r="L456" s="83"/>
      <c r="M456" s="83"/>
      <c r="N456" s="83"/>
      <c r="O456" s="83"/>
    </row>
    <row r="457" spans="1:15">
      <c r="A457" s="162"/>
      <c r="B457" s="93" t="s">
        <v>273</v>
      </c>
      <c r="C457" s="93" t="s">
        <v>179</v>
      </c>
      <c r="D457" s="153">
        <v>18.36</v>
      </c>
      <c r="E457" s="153" t="e">
        <f>E500</f>
        <v>#REF!</v>
      </c>
      <c r="F457" s="153" t="e">
        <f t="shared" si="39"/>
        <v>#REF!</v>
      </c>
      <c r="G457" s="158"/>
      <c r="H457" s="83"/>
      <c r="I457" s="83"/>
      <c r="J457" s="83"/>
      <c r="K457" s="83"/>
      <c r="L457" s="83"/>
      <c r="M457" s="83"/>
      <c r="N457" s="83"/>
      <c r="O457" s="83"/>
    </row>
    <row r="458" spans="1:15">
      <c r="A458" s="162"/>
      <c r="B458" s="93" t="s">
        <v>257</v>
      </c>
      <c r="C458" s="93" t="s">
        <v>179</v>
      </c>
      <c r="D458" s="153">
        <v>44</v>
      </c>
      <c r="E458" s="153" t="e">
        <f>#REF!</f>
        <v>#REF!</v>
      </c>
      <c r="F458" s="153" t="e">
        <f t="shared" si="39"/>
        <v>#REF!</v>
      </c>
      <c r="G458" s="158"/>
      <c r="H458" s="83"/>
      <c r="I458" s="83"/>
      <c r="J458" s="83"/>
      <c r="K458" s="83"/>
      <c r="L458" s="83"/>
      <c r="M458" s="83"/>
      <c r="N458" s="83"/>
      <c r="O458" s="83"/>
    </row>
    <row r="459" spans="1:15">
      <c r="A459" s="162"/>
      <c r="B459" s="93" t="s">
        <v>293</v>
      </c>
      <c r="C459" s="93" t="s">
        <v>179</v>
      </c>
      <c r="D459" s="153">
        <v>1.5</v>
      </c>
      <c r="E459" s="153" t="e">
        <f>#REF!</f>
        <v>#REF!</v>
      </c>
      <c r="F459" s="153" t="e">
        <f t="shared" si="39"/>
        <v>#REF!</v>
      </c>
      <c r="G459" s="158"/>
      <c r="H459" s="83"/>
      <c r="I459" s="83"/>
      <c r="J459" s="83"/>
      <c r="K459" s="83"/>
      <c r="L459" s="83"/>
      <c r="M459" s="83"/>
      <c r="N459" s="83"/>
      <c r="O459" s="83"/>
    </row>
    <row r="460" spans="1:15">
      <c r="A460" s="162"/>
      <c r="B460" s="93" t="s">
        <v>216</v>
      </c>
      <c r="C460" s="93" t="s">
        <v>101</v>
      </c>
      <c r="D460" s="153">
        <v>15</v>
      </c>
      <c r="E460" s="153" t="e">
        <f>SUM(F455:F459)</f>
        <v>#REF!</v>
      </c>
      <c r="F460" s="153" t="e">
        <f>E460*D460%</f>
        <v>#REF!</v>
      </c>
      <c r="G460" s="158"/>
      <c r="H460" s="83"/>
      <c r="I460" s="83"/>
      <c r="J460" s="83"/>
      <c r="K460" s="83"/>
      <c r="L460" s="83"/>
      <c r="M460" s="83"/>
      <c r="N460" s="83"/>
      <c r="O460" s="83"/>
    </row>
    <row r="461" spans="1:15">
      <c r="A461" s="92">
        <v>4</v>
      </c>
      <c r="B461" s="93" t="s">
        <v>279</v>
      </c>
      <c r="C461" s="95"/>
      <c r="D461" s="153"/>
      <c r="E461" s="153"/>
      <c r="F461" s="153" t="e">
        <f>SUM(F462:F463)</f>
        <v>#REF!</v>
      </c>
      <c r="G461" s="158"/>
      <c r="H461" s="83"/>
      <c r="I461" s="83"/>
      <c r="J461" s="83"/>
      <c r="K461" s="83"/>
      <c r="L461" s="83"/>
      <c r="M461" s="83"/>
      <c r="N461" s="83"/>
      <c r="O461" s="83"/>
    </row>
    <row r="462" spans="1:15">
      <c r="A462" s="106"/>
      <c r="B462" s="93" t="s">
        <v>259</v>
      </c>
      <c r="C462" s="93" t="s">
        <v>208</v>
      </c>
      <c r="D462" s="153">
        <v>102</v>
      </c>
      <c r="E462" s="153" t="e">
        <f>E505</f>
        <v>#REF!</v>
      </c>
      <c r="F462" s="153" t="e">
        <f>E462*D462</f>
        <v>#REF!</v>
      </c>
      <c r="G462" s="158"/>
      <c r="H462" s="83"/>
      <c r="I462" s="83"/>
      <c r="J462" s="83"/>
      <c r="K462" s="83"/>
      <c r="L462" s="83"/>
      <c r="M462" s="83"/>
      <c r="N462" s="83"/>
      <c r="O462" s="83"/>
    </row>
    <row r="463" spans="1:15">
      <c r="A463" s="106"/>
      <c r="B463" s="93" t="s">
        <v>260</v>
      </c>
      <c r="C463" s="93" t="s">
        <v>208</v>
      </c>
      <c r="D463" s="153">
        <v>102</v>
      </c>
      <c r="E463" s="153" t="e">
        <f>E270</f>
        <v>#REF!</v>
      </c>
      <c r="F463" s="153" t="e">
        <f>E463*D463</f>
        <v>#REF!</v>
      </c>
      <c r="G463" s="158"/>
      <c r="H463" s="83"/>
      <c r="I463" s="83"/>
      <c r="J463" s="83"/>
      <c r="K463" s="83"/>
      <c r="L463" s="83"/>
      <c r="M463" s="83"/>
      <c r="N463" s="83"/>
      <c r="O463" s="83"/>
    </row>
    <row r="464" spans="1:15">
      <c r="A464" s="92" t="s">
        <v>181</v>
      </c>
      <c r="B464" s="93" t="s">
        <v>142</v>
      </c>
      <c r="C464" s="135">
        <v>0.055</v>
      </c>
      <c r="D464" s="153"/>
      <c r="E464" s="153"/>
      <c r="F464" s="153" t="e">
        <f>F442*C464</f>
        <v>#REF!</v>
      </c>
      <c r="G464" s="158"/>
      <c r="H464" s="83"/>
      <c r="I464" s="83"/>
      <c r="J464" s="83"/>
      <c r="K464" s="83"/>
      <c r="L464" s="83"/>
      <c r="M464" s="83"/>
      <c r="N464" s="83"/>
      <c r="O464" s="83"/>
    </row>
    <row r="465" spans="1:15">
      <c r="A465" s="92"/>
      <c r="B465" s="93"/>
      <c r="C465" s="135"/>
      <c r="D465" s="153"/>
      <c r="E465" s="153"/>
      <c r="F465" s="153"/>
      <c r="G465" s="158"/>
      <c r="H465" s="83"/>
      <c r="I465" s="83"/>
      <c r="J465" s="83"/>
      <c r="K465" s="83"/>
      <c r="L465" s="83"/>
      <c r="M465" s="83"/>
      <c r="N465" s="83"/>
      <c r="O465" s="83"/>
    </row>
    <row r="466" spans="1:15">
      <c r="A466" s="92" t="s">
        <v>51</v>
      </c>
      <c r="B466" s="93" t="s">
        <v>143</v>
      </c>
      <c r="C466" s="136">
        <v>0.07</v>
      </c>
      <c r="D466" s="153"/>
      <c r="E466" s="153"/>
      <c r="F466" s="153" t="e">
        <f>F441*C466</f>
        <v>#REF!</v>
      </c>
      <c r="G466" s="158"/>
      <c r="H466" s="83"/>
      <c r="I466" s="83"/>
      <c r="J466" s="83"/>
      <c r="K466" s="83"/>
      <c r="L466" s="83"/>
      <c r="M466" s="83"/>
      <c r="N466" s="83"/>
      <c r="O466" s="83"/>
    </row>
    <row r="467" spans="1:15">
      <c r="A467" s="92" t="s">
        <v>74</v>
      </c>
      <c r="B467" s="93" t="s">
        <v>183</v>
      </c>
      <c r="C467" s="135">
        <v>0.07</v>
      </c>
      <c r="D467" s="153"/>
      <c r="E467" s="153"/>
      <c r="F467" s="153" t="e">
        <f>(F466+F441)*C467</f>
        <v>#REF!</v>
      </c>
      <c r="G467" s="158"/>
      <c r="H467" s="83"/>
      <c r="I467" s="83"/>
      <c r="J467" s="83"/>
      <c r="K467" s="83"/>
      <c r="L467" s="83"/>
      <c r="M467" s="83"/>
      <c r="N467" s="83"/>
      <c r="O467" s="83"/>
    </row>
    <row r="468" spans="1:15">
      <c r="A468" s="92" t="s">
        <v>184</v>
      </c>
      <c r="B468" s="93" t="s">
        <v>194</v>
      </c>
      <c r="C468" s="105"/>
      <c r="D468" s="153"/>
      <c r="E468" s="153"/>
      <c r="F468" s="153" t="e">
        <f>SUM(F469:F475)</f>
        <v>#REF!</v>
      </c>
      <c r="G468" s="158"/>
      <c r="H468" s="83"/>
      <c r="I468" s="83"/>
      <c r="J468" s="83"/>
      <c r="K468" s="83"/>
      <c r="L468" s="83"/>
      <c r="M468" s="83"/>
      <c r="N468" s="83"/>
      <c r="O468" s="83"/>
    </row>
    <row r="469" spans="1:15">
      <c r="A469" s="92"/>
      <c r="B469" s="93" t="s">
        <v>117</v>
      </c>
      <c r="C469" s="105" t="s">
        <v>42</v>
      </c>
      <c r="D469" s="153">
        <f>D451*配合比!E11</f>
        <v>37.23</v>
      </c>
      <c r="E469" s="153" t="e">
        <f t="shared" ref="E469:E471" si="40">E511</f>
        <v>#REF!</v>
      </c>
      <c r="F469" s="153" t="e">
        <f t="shared" ref="F469:F471" si="41">E469*D469</f>
        <v>#REF!</v>
      </c>
      <c r="G469" s="158"/>
      <c r="H469" s="83"/>
      <c r="I469" s="83"/>
      <c r="J469" s="83"/>
      <c r="K469" s="83"/>
      <c r="L469" s="83"/>
      <c r="M469" s="83"/>
      <c r="N469" s="83"/>
      <c r="O469" s="83"/>
    </row>
    <row r="470" spans="1:15">
      <c r="A470" s="92"/>
      <c r="B470" s="93" t="s">
        <v>118</v>
      </c>
      <c r="C470" s="93" t="s">
        <v>208</v>
      </c>
      <c r="D470" s="153">
        <f>D451*配合比!G11</f>
        <v>51.71</v>
      </c>
      <c r="E470" s="153" t="e">
        <f t="shared" si="40"/>
        <v>#REF!</v>
      </c>
      <c r="F470" s="153" t="e">
        <f t="shared" si="41"/>
        <v>#REF!</v>
      </c>
      <c r="G470" s="158"/>
      <c r="H470" s="83"/>
      <c r="I470" s="83"/>
      <c r="J470" s="83"/>
      <c r="K470" s="83"/>
      <c r="L470" s="83"/>
      <c r="M470" s="83"/>
      <c r="N470" s="83"/>
      <c r="O470" s="83"/>
    </row>
    <row r="471" spans="1:15">
      <c r="A471" s="92"/>
      <c r="B471" s="93" t="s">
        <v>119</v>
      </c>
      <c r="C471" s="93" t="s">
        <v>208</v>
      </c>
      <c r="D471" s="153">
        <f>D451*配合比!I11</f>
        <v>85.78</v>
      </c>
      <c r="E471" s="153" t="e">
        <f t="shared" si="40"/>
        <v>#REF!</v>
      </c>
      <c r="F471" s="153" t="e">
        <f t="shared" si="41"/>
        <v>#REF!</v>
      </c>
      <c r="G471" s="158"/>
      <c r="H471" s="83"/>
      <c r="I471" s="83"/>
      <c r="J471" s="83"/>
      <c r="K471" s="83"/>
      <c r="L471" s="83"/>
      <c r="M471" s="83"/>
      <c r="N471" s="83"/>
      <c r="O471" s="83"/>
    </row>
    <row r="472" spans="1:15">
      <c r="A472" s="92"/>
      <c r="B472" s="93"/>
      <c r="C472" s="93"/>
      <c r="D472" s="153"/>
      <c r="E472" s="153"/>
      <c r="F472" s="153"/>
      <c r="G472" s="158"/>
      <c r="H472" s="83"/>
      <c r="I472" s="83"/>
      <c r="J472" s="83"/>
      <c r="K472" s="83"/>
      <c r="L472" s="83"/>
      <c r="M472" s="83"/>
      <c r="N472" s="83"/>
      <c r="O472" s="83"/>
    </row>
    <row r="473" spans="1:15">
      <c r="A473" s="92"/>
      <c r="B473" s="93" t="s">
        <v>274</v>
      </c>
      <c r="C473" s="93" t="s">
        <v>218</v>
      </c>
      <c r="D473" s="153">
        <f>D459*7.2</f>
        <v>10.8</v>
      </c>
      <c r="E473" s="153" t="e">
        <f>E515</f>
        <v>#REF!</v>
      </c>
      <c r="F473" s="153" t="e">
        <f>E473*D473</f>
        <v>#REF!</v>
      </c>
      <c r="G473" s="158"/>
      <c r="H473" s="83"/>
      <c r="I473" s="83"/>
      <c r="J473" s="83"/>
      <c r="K473" s="83"/>
      <c r="L473" s="83"/>
      <c r="M473" s="83"/>
      <c r="N473" s="83"/>
      <c r="O473" s="83"/>
    </row>
    <row r="474" spans="1:15">
      <c r="A474" s="92"/>
      <c r="B474" s="93" t="s">
        <v>217</v>
      </c>
      <c r="C474" s="105" t="s">
        <v>218</v>
      </c>
      <c r="D474" s="153"/>
      <c r="E474" s="153"/>
      <c r="F474" s="153"/>
      <c r="G474" s="158"/>
      <c r="H474" s="83"/>
      <c r="I474" s="83"/>
      <c r="J474" s="83"/>
      <c r="K474" s="83"/>
      <c r="L474" s="83"/>
      <c r="M474" s="83"/>
      <c r="N474" s="83"/>
      <c r="O474" s="83"/>
    </row>
    <row r="475" spans="1:15">
      <c r="A475" s="92"/>
      <c r="B475" s="93" t="s">
        <v>261</v>
      </c>
      <c r="C475" s="105"/>
      <c r="D475" s="153"/>
      <c r="E475" s="153"/>
      <c r="F475" s="153">
        <f>F476+F477</f>
        <v>0</v>
      </c>
      <c r="G475" s="158"/>
      <c r="H475" s="83"/>
      <c r="I475" s="83"/>
      <c r="J475" s="83"/>
      <c r="K475" s="83"/>
      <c r="L475" s="83"/>
      <c r="M475" s="83"/>
      <c r="N475" s="83"/>
      <c r="O475" s="83"/>
    </row>
    <row r="476" spans="1:15">
      <c r="A476" s="92"/>
      <c r="B476" s="93"/>
      <c r="C476" s="93"/>
      <c r="D476" s="153"/>
      <c r="E476" s="153"/>
      <c r="F476" s="153"/>
      <c r="G476" s="158"/>
      <c r="H476" s="83"/>
      <c r="I476" s="83"/>
      <c r="J476" s="83"/>
      <c r="K476" s="83"/>
      <c r="L476" s="83"/>
      <c r="M476" s="83"/>
      <c r="N476" s="83"/>
      <c r="O476" s="83"/>
    </row>
    <row r="477" spans="1:15">
      <c r="A477" s="92"/>
      <c r="B477" s="93"/>
      <c r="C477" s="93"/>
      <c r="D477" s="153"/>
      <c r="E477" s="153"/>
      <c r="F477" s="153"/>
      <c r="G477" s="158"/>
      <c r="H477" s="83"/>
      <c r="I477" s="83"/>
      <c r="J477" s="83"/>
      <c r="K477" s="83"/>
      <c r="L477" s="83"/>
      <c r="M477" s="83"/>
      <c r="N477" s="83"/>
      <c r="O477" s="83"/>
    </row>
    <row r="478" spans="1:15">
      <c r="A478" s="92" t="s">
        <v>187</v>
      </c>
      <c r="B478" s="93" t="s">
        <v>185</v>
      </c>
      <c r="C478" s="152">
        <v>0.09</v>
      </c>
      <c r="D478" s="153"/>
      <c r="E478" s="153"/>
      <c r="F478" s="153" t="e">
        <f>(F441+F466+F467+F468)*C478</f>
        <v>#REF!</v>
      </c>
      <c r="G478" s="158"/>
      <c r="H478" s="83"/>
      <c r="I478" s="83"/>
      <c r="J478" s="83"/>
      <c r="K478" s="83"/>
      <c r="L478" s="83"/>
      <c r="M478" s="83"/>
      <c r="N478" s="83"/>
      <c r="O478" s="83"/>
    </row>
    <row r="479" spans="1:15">
      <c r="A479" s="106"/>
      <c r="B479" s="93" t="s">
        <v>186</v>
      </c>
      <c r="C479" s="93"/>
      <c r="D479" s="153"/>
      <c r="E479" s="153"/>
      <c r="F479" s="153" t="e">
        <f>F478+F468+F467+F466+F441</f>
        <v>#REF!</v>
      </c>
      <c r="G479" s="158"/>
      <c r="H479" s="83"/>
      <c r="I479" s="83"/>
      <c r="J479" s="83"/>
      <c r="K479" s="83"/>
      <c r="L479" s="83"/>
      <c r="M479" s="83"/>
      <c r="N479" s="83"/>
      <c r="O479" s="83"/>
    </row>
    <row r="480" spans="1:15">
      <c r="A480" s="92" t="s">
        <v>196</v>
      </c>
      <c r="B480" s="93" t="s">
        <v>188</v>
      </c>
      <c r="C480" s="80">
        <v>0.03</v>
      </c>
      <c r="D480" s="153"/>
      <c r="E480" s="153"/>
      <c r="F480" s="153" t="e">
        <f>F479*C480</f>
        <v>#REF!</v>
      </c>
      <c r="G480" s="158"/>
      <c r="H480" s="83"/>
      <c r="I480" s="83"/>
      <c r="J480" s="83"/>
      <c r="K480" s="83"/>
      <c r="L480" s="83"/>
      <c r="M480" s="83"/>
      <c r="N480" s="83"/>
      <c r="O480" s="83"/>
    </row>
    <row r="481" spans="1:15">
      <c r="A481" s="106"/>
      <c r="B481" s="93" t="s">
        <v>189</v>
      </c>
      <c r="C481" s="95"/>
      <c r="D481" s="160"/>
      <c r="E481" s="160"/>
      <c r="F481" s="153" t="e">
        <f>F479+F480</f>
        <v>#REF!</v>
      </c>
      <c r="G481" s="158"/>
      <c r="H481" s="83"/>
      <c r="I481" s="83"/>
      <c r="J481" s="83"/>
      <c r="K481" s="83"/>
      <c r="L481" s="83"/>
      <c r="M481" s="83"/>
      <c r="N481" s="83"/>
      <c r="O481" s="83"/>
    </row>
    <row r="482" spans="1:15">
      <c r="A482" s="83"/>
      <c r="B482" s="83"/>
      <c r="C482" s="83"/>
      <c r="D482" s="83"/>
      <c r="E482" s="83"/>
      <c r="F482" s="83"/>
      <c r="G482" s="83"/>
      <c r="H482" s="83"/>
      <c r="I482" s="83"/>
      <c r="J482" s="83"/>
      <c r="K482" s="83"/>
      <c r="L482" s="83"/>
      <c r="M482" s="83"/>
      <c r="N482" s="83"/>
      <c r="O482" s="83"/>
    </row>
    <row r="483" spans="1:15">
      <c r="A483" s="83"/>
      <c r="B483" s="83"/>
      <c r="C483" s="83"/>
      <c r="D483" s="83"/>
      <c r="E483" s="83"/>
      <c r="F483" s="83"/>
      <c r="G483" s="83"/>
      <c r="H483" s="83"/>
      <c r="I483" s="83"/>
      <c r="J483" s="83"/>
      <c r="K483" s="83"/>
      <c r="L483" s="83"/>
      <c r="M483" s="83"/>
      <c r="N483" s="83"/>
      <c r="O483" s="83"/>
    </row>
    <row r="484" spans="1:8">
      <c r="A484" s="88" t="s">
        <v>294</v>
      </c>
      <c r="B484" s="88"/>
      <c r="C484" s="88"/>
      <c r="D484" s="88"/>
      <c r="E484" s="88"/>
      <c r="F484" s="88"/>
      <c r="G484" s="164"/>
      <c r="H484" s="83"/>
    </row>
    <row r="485" spans="1:8">
      <c r="A485" s="89" t="s">
        <v>295</v>
      </c>
      <c r="B485" s="89"/>
      <c r="C485" s="89"/>
      <c r="D485" s="109"/>
      <c r="E485" s="155" t="s">
        <v>199</v>
      </c>
      <c r="F485" s="156"/>
      <c r="G485" s="157"/>
      <c r="H485" s="83"/>
    </row>
    <row r="486" spans="1:8">
      <c r="A486" s="92" t="s">
        <v>201</v>
      </c>
      <c r="B486" s="93" t="s">
        <v>202</v>
      </c>
      <c r="C486" s="93" t="s">
        <v>242</v>
      </c>
      <c r="D486" s="153" t="s">
        <v>243</v>
      </c>
      <c r="E486" s="153" t="s">
        <v>296</v>
      </c>
      <c r="F486" s="153" t="s">
        <v>297</v>
      </c>
      <c r="G486" s="158"/>
      <c r="H486" s="83"/>
    </row>
    <row r="487" spans="1:8">
      <c r="A487" s="92" t="s">
        <v>7</v>
      </c>
      <c r="B487" s="93" t="s">
        <v>205</v>
      </c>
      <c r="C487" s="95"/>
      <c r="D487" s="153"/>
      <c r="E487" s="153"/>
      <c r="F487" s="153" t="e">
        <f>F488+F506+F507</f>
        <v>#REF!</v>
      </c>
      <c r="G487" s="158"/>
      <c r="H487" s="83"/>
    </row>
    <row r="488" spans="1:8">
      <c r="A488" s="92" t="s">
        <v>172</v>
      </c>
      <c r="B488" s="93" t="s">
        <v>171</v>
      </c>
      <c r="C488" s="95"/>
      <c r="D488" s="153"/>
      <c r="E488" s="153"/>
      <c r="F488" s="153" t="e">
        <f>F489+F491+F498+F503</f>
        <v>#REF!</v>
      </c>
      <c r="G488" s="158"/>
      <c r="H488" s="83"/>
    </row>
    <row r="489" spans="1:8">
      <c r="A489" s="92">
        <v>1</v>
      </c>
      <c r="B489" s="93" t="s">
        <v>173</v>
      </c>
      <c r="C489" s="96"/>
      <c r="D489" s="153"/>
      <c r="E489" s="153"/>
      <c r="F489" s="153">
        <f>SUM(F490:F490)</f>
        <v>2298.57</v>
      </c>
      <c r="G489" s="158"/>
      <c r="H489" s="83"/>
    </row>
    <row r="490" spans="1:8">
      <c r="A490" s="92"/>
      <c r="B490" s="96" t="s">
        <v>174</v>
      </c>
      <c r="C490" s="96" t="s">
        <v>175</v>
      </c>
      <c r="D490" s="153">
        <v>450.7</v>
      </c>
      <c r="E490" s="153">
        <v>5.1</v>
      </c>
      <c r="F490" s="153">
        <f>E490*D490</f>
        <v>2298.57</v>
      </c>
      <c r="G490" s="158"/>
      <c r="H490" s="83"/>
    </row>
    <row r="491" spans="1:8">
      <c r="A491" s="92">
        <v>2</v>
      </c>
      <c r="B491" s="93" t="s">
        <v>206</v>
      </c>
      <c r="C491" s="95"/>
      <c r="D491" s="153"/>
      <c r="E491" s="153"/>
      <c r="F491" s="153" t="e">
        <f>SUM(F492:F497)</f>
        <v>#REF!</v>
      </c>
      <c r="G491" s="158"/>
      <c r="H491" s="83"/>
    </row>
    <row r="492" spans="1:8">
      <c r="A492" s="162"/>
      <c r="B492" s="93" t="s">
        <v>298</v>
      </c>
      <c r="C492" s="93" t="s">
        <v>208</v>
      </c>
      <c r="D492" s="153">
        <v>0.19</v>
      </c>
      <c r="E492" s="153" t="e">
        <f>#REF!</f>
        <v>#REF!</v>
      </c>
      <c r="F492" s="153" t="e">
        <f t="shared" ref="F492:F496" si="42">D492*E492</f>
        <v>#REF!</v>
      </c>
      <c r="G492" s="158"/>
      <c r="H492" s="83"/>
    </row>
    <row r="493" spans="1:8">
      <c r="A493" s="162"/>
      <c r="B493" s="93" t="s">
        <v>299</v>
      </c>
      <c r="C493" s="93" t="s">
        <v>208</v>
      </c>
      <c r="D493" s="153">
        <v>0.62</v>
      </c>
      <c r="E493" s="153" t="e">
        <f>E492</f>
        <v>#REF!</v>
      </c>
      <c r="F493" s="153" t="e">
        <f t="shared" si="42"/>
        <v>#REF!</v>
      </c>
      <c r="G493" s="158"/>
      <c r="H493" s="83"/>
    </row>
    <row r="494" spans="1:8">
      <c r="A494" s="92"/>
      <c r="B494" s="93" t="s">
        <v>300</v>
      </c>
      <c r="C494" s="93" t="s">
        <v>208</v>
      </c>
      <c r="D494" s="153">
        <v>100</v>
      </c>
      <c r="E494" s="153" t="e">
        <f>补!F441/100</f>
        <v>#REF!</v>
      </c>
      <c r="F494" s="153" t="e">
        <f t="shared" si="42"/>
        <v>#REF!</v>
      </c>
      <c r="G494" s="158"/>
      <c r="H494" s="83"/>
    </row>
    <row r="495" spans="1:8">
      <c r="A495" s="92"/>
      <c r="B495" s="93" t="s">
        <v>301</v>
      </c>
      <c r="C495" s="93" t="s">
        <v>208</v>
      </c>
      <c r="D495" s="153">
        <v>8.6</v>
      </c>
      <c r="E495" s="153" t="e">
        <f>配合比!O11</f>
        <v>#REF!</v>
      </c>
      <c r="F495" s="153" t="e">
        <f t="shared" si="42"/>
        <v>#REF!</v>
      </c>
      <c r="G495" s="158"/>
      <c r="H495" s="83"/>
    </row>
    <row r="496" spans="1:8">
      <c r="A496" s="92"/>
      <c r="B496" s="93" t="s">
        <v>228</v>
      </c>
      <c r="C496" s="93" t="s">
        <v>208</v>
      </c>
      <c r="D496" s="153">
        <v>1.6</v>
      </c>
      <c r="E496" s="153" t="e">
        <f>配合比!O16</f>
        <v>#REF!</v>
      </c>
      <c r="F496" s="153" t="e">
        <f t="shared" si="42"/>
        <v>#REF!</v>
      </c>
      <c r="G496" s="158"/>
      <c r="H496" s="83"/>
    </row>
    <row r="497" spans="1:8">
      <c r="A497" s="92"/>
      <c r="B497" s="93" t="s">
        <v>210</v>
      </c>
      <c r="C497" s="93" t="s">
        <v>101</v>
      </c>
      <c r="D497" s="153">
        <v>0.5</v>
      </c>
      <c r="E497" s="153" t="e">
        <f>SUM(F492:F496)</f>
        <v>#REF!</v>
      </c>
      <c r="F497" s="153" t="e">
        <f>D497*E497%</f>
        <v>#REF!</v>
      </c>
      <c r="G497" s="158"/>
      <c r="H497" s="83"/>
    </row>
    <row r="498" spans="1:8">
      <c r="A498" s="92">
        <v>3</v>
      </c>
      <c r="B498" s="93" t="s">
        <v>211</v>
      </c>
      <c r="C498" s="93"/>
      <c r="D498" s="153"/>
      <c r="E498" s="153"/>
      <c r="F498" s="153" t="e">
        <f>SUM(F499:F502)</f>
        <v>#REF!</v>
      </c>
      <c r="G498" s="158"/>
      <c r="H498" s="83"/>
    </row>
    <row r="499" spans="1:8">
      <c r="A499" s="162"/>
      <c r="B499" s="93" t="s">
        <v>284</v>
      </c>
      <c r="C499" s="93" t="s">
        <v>179</v>
      </c>
      <c r="D499" s="153">
        <v>29.5</v>
      </c>
      <c r="E499" s="153" t="e">
        <f>#REF!</f>
        <v>#REF!</v>
      </c>
      <c r="F499" s="153" t="e">
        <f t="shared" ref="F499:F501" si="43">E499*D499</f>
        <v>#REF!</v>
      </c>
      <c r="G499" s="158"/>
      <c r="H499" s="83"/>
    </row>
    <row r="500" spans="1:8">
      <c r="A500" s="162"/>
      <c r="B500" s="93" t="s">
        <v>273</v>
      </c>
      <c r="C500" s="93" t="s">
        <v>179</v>
      </c>
      <c r="D500" s="153">
        <v>1.59</v>
      </c>
      <c r="E500" s="153" t="e">
        <f>#REF!</f>
        <v>#REF!</v>
      </c>
      <c r="F500" s="153" t="e">
        <f t="shared" si="43"/>
        <v>#REF!</v>
      </c>
      <c r="G500" s="158"/>
      <c r="H500" s="83"/>
    </row>
    <row r="501" spans="1:8">
      <c r="A501" s="162"/>
      <c r="B501" s="93" t="s">
        <v>253</v>
      </c>
      <c r="C501" s="93" t="s">
        <v>179</v>
      </c>
      <c r="D501" s="153">
        <v>8</v>
      </c>
      <c r="E501" s="153" t="e">
        <f>#REF!</f>
        <v>#REF!</v>
      </c>
      <c r="F501" s="153" t="e">
        <f t="shared" si="43"/>
        <v>#REF!</v>
      </c>
      <c r="G501" s="158"/>
      <c r="H501" s="83"/>
    </row>
    <row r="502" spans="1:8">
      <c r="A502" s="162"/>
      <c r="B502" s="93" t="s">
        <v>216</v>
      </c>
      <c r="C502" s="93" t="s">
        <v>101</v>
      </c>
      <c r="D502" s="153">
        <v>1</v>
      </c>
      <c r="E502" s="153" t="e">
        <f>SUM(F499:F501)</f>
        <v>#REF!</v>
      </c>
      <c r="F502" s="153" t="e">
        <f>E502*D502%</f>
        <v>#REF!</v>
      </c>
      <c r="G502" s="158"/>
      <c r="H502" s="83"/>
    </row>
    <row r="503" spans="1:8">
      <c r="A503" s="92">
        <v>4</v>
      </c>
      <c r="B503" s="93" t="s">
        <v>258</v>
      </c>
      <c r="C503" s="93"/>
      <c r="D503" s="153"/>
      <c r="E503" s="153"/>
      <c r="F503" s="153" t="e">
        <f>SUM(F504:F505)</f>
        <v>#REF!</v>
      </c>
      <c r="G503" s="158"/>
      <c r="H503" s="83"/>
    </row>
    <row r="504" spans="1:8">
      <c r="A504" s="92"/>
      <c r="B504" s="93" t="s">
        <v>302</v>
      </c>
      <c r="C504" s="93" t="s">
        <v>208</v>
      </c>
      <c r="D504" s="153">
        <v>100</v>
      </c>
      <c r="E504" s="153"/>
      <c r="F504" s="153">
        <f>E504*D504</f>
        <v>0</v>
      </c>
      <c r="G504" s="158"/>
      <c r="H504" s="83"/>
    </row>
    <row r="505" spans="1:8">
      <c r="A505" s="106"/>
      <c r="B505" s="93" t="s">
        <v>259</v>
      </c>
      <c r="C505" s="93" t="s">
        <v>208</v>
      </c>
      <c r="D505" s="153">
        <v>8.6</v>
      </c>
      <c r="E505" s="153" t="e">
        <f>E269</f>
        <v>#REF!</v>
      </c>
      <c r="F505" s="153" t="e">
        <f>E505*D505</f>
        <v>#REF!</v>
      </c>
      <c r="G505" s="158"/>
      <c r="H505" s="83"/>
    </row>
    <row r="506" spans="1:8">
      <c r="A506" s="92" t="s">
        <v>181</v>
      </c>
      <c r="B506" s="93" t="s">
        <v>142</v>
      </c>
      <c r="C506" s="135">
        <v>0.055</v>
      </c>
      <c r="D506" s="153"/>
      <c r="E506" s="153"/>
      <c r="F506" s="153" t="e">
        <f>F488*C506</f>
        <v>#REF!</v>
      </c>
      <c r="G506" s="158"/>
      <c r="H506" s="83"/>
    </row>
    <row r="507" spans="1:8">
      <c r="A507" s="92"/>
      <c r="B507" s="93"/>
      <c r="C507" s="135"/>
      <c r="D507" s="153"/>
      <c r="E507" s="153"/>
      <c r="F507" s="153"/>
      <c r="G507" s="158"/>
      <c r="H507" s="83"/>
    </row>
    <row r="508" spans="1:8">
      <c r="A508" s="92" t="s">
        <v>51</v>
      </c>
      <c r="B508" s="93" t="s">
        <v>143</v>
      </c>
      <c r="C508" s="136">
        <v>0.07</v>
      </c>
      <c r="D508" s="153"/>
      <c r="E508" s="153"/>
      <c r="F508" s="153" t="e">
        <f>F487*C508</f>
        <v>#REF!</v>
      </c>
      <c r="G508" s="158"/>
      <c r="H508" s="83"/>
    </row>
    <row r="509" spans="1:8">
      <c r="A509" s="92" t="s">
        <v>74</v>
      </c>
      <c r="B509" s="93" t="s">
        <v>183</v>
      </c>
      <c r="C509" s="135">
        <v>0.07</v>
      </c>
      <c r="D509" s="153"/>
      <c r="E509" s="153"/>
      <c r="F509" s="153" t="e">
        <f>(F487+F508)*C509</f>
        <v>#REF!</v>
      </c>
      <c r="G509" s="158"/>
      <c r="H509" s="83"/>
    </row>
    <row r="510" spans="1:8">
      <c r="A510" s="92" t="s">
        <v>184</v>
      </c>
      <c r="B510" s="93" t="s">
        <v>194</v>
      </c>
      <c r="C510" s="105"/>
      <c r="D510" s="153"/>
      <c r="E510" s="153"/>
      <c r="F510" s="153" t="e">
        <f>SUM(F511:F516)</f>
        <v>#REF!</v>
      </c>
      <c r="G510" s="158"/>
      <c r="H510" s="83"/>
    </row>
    <row r="511" spans="1:8">
      <c r="A511" s="92"/>
      <c r="B511" s="93" t="s">
        <v>117</v>
      </c>
      <c r="C511" s="105" t="s">
        <v>42</v>
      </c>
      <c r="D511" s="153">
        <f>D495*配合比!E11+D494*0.01*补!D469+D496*配合比!E16</f>
        <v>40.72</v>
      </c>
      <c r="E511" s="153" t="e">
        <f t="shared" ref="E511:E513" si="44">E395</f>
        <v>#REF!</v>
      </c>
      <c r="F511" s="153" t="e">
        <f t="shared" ref="F511:F513" si="45">E511*D511</f>
        <v>#REF!</v>
      </c>
      <c r="G511" s="158"/>
      <c r="H511" s="83"/>
    </row>
    <row r="512" spans="1:8">
      <c r="A512" s="92"/>
      <c r="B512" s="93" t="s">
        <v>118</v>
      </c>
      <c r="C512" s="93" t="s">
        <v>208</v>
      </c>
      <c r="D512" s="153">
        <f>D494*0.01*补!D470+D495*配合比!G11+D496*配合比!G16</f>
        <v>57.85</v>
      </c>
      <c r="E512" s="153" t="e">
        <f t="shared" si="44"/>
        <v>#REF!</v>
      </c>
      <c r="F512" s="153" t="e">
        <f t="shared" si="45"/>
        <v>#REF!</v>
      </c>
      <c r="G512" s="158"/>
      <c r="H512" s="83"/>
    </row>
    <row r="513" spans="1:8">
      <c r="A513" s="92"/>
      <c r="B513" s="93" t="s">
        <v>119</v>
      </c>
      <c r="C513" s="93" t="s">
        <v>208</v>
      </c>
      <c r="D513" s="153">
        <f>D494*0.01*补!D471+D495*配合比!I11</f>
        <v>93.01</v>
      </c>
      <c r="E513" s="153" t="e">
        <f t="shared" si="44"/>
        <v>#REF!</v>
      </c>
      <c r="F513" s="153" t="e">
        <f t="shared" si="45"/>
        <v>#REF!</v>
      </c>
      <c r="G513" s="158"/>
      <c r="H513" s="83"/>
    </row>
    <row r="514" spans="1:8">
      <c r="A514" s="92"/>
      <c r="B514" s="93"/>
      <c r="C514" s="93"/>
      <c r="D514" s="153"/>
      <c r="E514" s="153"/>
      <c r="F514" s="153"/>
      <c r="G514" s="158"/>
      <c r="H514" s="83"/>
    </row>
    <row r="515" spans="1:8">
      <c r="A515" s="92"/>
      <c r="B515" s="93" t="s">
        <v>274</v>
      </c>
      <c r="C515" s="93" t="s">
        <v>218</v>
      </c>
      <c r="D515" s="153">
        <f>D499*5.8+D473</f>
        <v>181.9</v>
      </c>
      <c r="E515" s="153" t="e">
        <f>E363</f>
        <v>#REF!</v>
      </c>
      <c r="F515" s="153" t="e">
        <f>E515*D515</f>
        <v>#REF!</v>
      </c>
      <c r="G515" s="158"/>
      <c r="H515" s="83"/>
    </row>
    <row r="516" spans="1:8">
      <c r="A516" s="92"/>
      <c r="B516" s="93" t="s">
        <v>217</v>
      </c>
      <c r="C516" s="105" t="s">
        <v>218</v>
      </c>
      <c r="D516" s="153"/>
      <c r="E516" s="153"/>
      <c r="F516" s="153">
        <f>E516*D516</f>
        <v>0</v>
      </c>
      <c r="G516" s="158"/>
      <c r="H516" s="83"/>
    </row>
    <row r="517" spans="1:8">
      <c r="A517" s="92"/>
      <c r="B517" s="93"/>
      <c r="C517" s="105"/>
      <c r="D517" s="153"/>
      <c r="E517" s="153"/>
      <c r="F517" s="153"/>
      <c r="G517" s="158"/>
      <c r="H517" s="83"/>
    </row>
    <row r="518" spans="1:8">
      <c r="A518" s="92" t="s">
        <v>187</v>
      </c>
      <c r="B518" s="93" t="s">
        <v>185</v>
      </c>
      <c r="C518" s="152">
        <v>0.09</v>
      </c>
      <c r="D518" s="153"/>
      <c r="E518" s="153"/>
      <c r="F518" s="153" t="e">
        <f>(F487+F508+F509+F510)*C518</f>
        <v>#REF!</v>
      </c>
      <c r="G518" s="158"/>
      <c r="H518" s="83"/>
    </row>
    <row r="519" spans="1:8">
      <c r="A519" s="106"/>
      <c r="B519" s="93" t="s">
        <v>186</v>
      </c>
      <c r="C519" s="93"/>
      <c r="D519" s="153"/>
      <c r="E519" s="153"/>
      <c r="F519" s="153" t="e">
        <f>F509+F508++F518+F487+F510</f>
        <v>#REF!</v>
      </c>
      <c r="G519" s="158"/>
      <c r="H519" s="83"/>
    </row>
    <row r="520" spans="1:8">
      <c r="A520" s="106"/>
      <c r="B520" s="93" t="s">
        <v>219</v>
      </c>
      <c r="C520" s="80">
        <v>0.03</v>
      </c>
      <c r="D520" s="153"/>
      <c r="E520" s="153"/>
      <c r="F520" s="153" t="e">
        <f>(F487+F508+F509+F510+F518)*C520</f>
        <v>#REF!</v>
      </c>
      <c r="G520" s="158"/>
      <c r="H520" s="83"/>
    </row>
    <row r="521" spans="1:8">
      <c r="A521" s="92" t="s">
        <v>196</v>
      </c>
      <c r="B521" s="93" t="s">
        <v>189</v>
      </c>
      <c r="C521" s="93"/>
      <c r="D521" s="153"/>
      <c r="E521" s="153"/>
      <c r="F521" s="153" t="e">
        <f>SUM(F519:F520)</f>
        <v>#REF!</v>
      </c>
      <c r="G521" s="159"/>
      <c r="H521" s="83"/>
    </row>
    <row r="522" spans="1:8">
      <c r="A522" s="83"/>
      <c r="B522" s="83"/>
      <c r="C522" s="83"/>
      <c r="D522" s="83"/>
      <c r="E522" s="83"/>
      <c r="F522" s="83"/>
      <c r="G522" s="83"/>
      <c r="H522" s="83"/>
    </row>
    <row r="523" spans="1:8">
      <c r="A523" s="83"/>
      <c r="B523" s="83"/>
      <c r="C523" s="83"/>
      <c r="D523" s="83"/>
      <c r="E523" s="83"/>
      <c r="F523" s="83"/>
      <c r="G523" s="83"/>
      <c r="H523" s="83"/>
    </row>
    <row r="524" spans="1:8">
      <c r="A524" s="88" t="s">
        <v>287</v>
      </c>
      <c r="B524" s="88"/>
      <c r="C524" s="88"/>
      <c r="D524" s="88"/>
      <c r="E524" s="88"/>
      <c r="F524" s="88"/>
      <c r="G524" s="164"/>
      <c r="H524" s="83"/>
    </row>
    <row r="525" spans="1:8">
      <c r="A525" s="89" t="s">
        <v>288</v>
      </c>
      <c r="B525" s="89"/>
      <c r="C525" s="89"/>
      <c r="D525" s="109"/>
      <c r="E525" s="155" t="s">
        <v>199</v>
      </c>
      <c r="F525" s="156"/>
      <c r="G525" s="157"/>
      <c r="H525" s="83"/>
    </row>
    <row r="526" spans="1:8">
      <c r="A526" s="92" t="s">
        <v>201</v>
      </c>
      <c r="B526" s="93" t="s">
        <v>202</v>
      </c>
      <c r="C526" s="93" t="s">
        <v>242</v>
      </c>
      <c r="D526" s="153" t="s">
        <v>243</v>
      </c>
      <c r="E526" s="86" t="s">
        <v>122</v>
      </c>
      <c r="F526" s="86" t="s">
        <v>170</v>
      </c>
      <c r="G526" s="158"/>
      <c r="H526" s="83"/>
    </row>
    <row r="527" spans="1:8">
      <c r="A527" s="92" t="s">
        <v>7</v>
      </c>
      <c r="B527" s="93" t="s">
        <v>205</v>
      </c>
      <c r="C527" s="95"/>
      <c r="D527" s="153"/>
      <c r="E527" s="153"/>
      <c r="F527" s="153" t="e">
        <f>F528+F550+F551</f>
        <v>#REF!</v>
      </c>
      <c r="G527" s="158"/>
      <c r="H527" s="83"/>
    </row>
    <row r="528" spans="1:8">
      <c r="A528" s="92" t="s">
        <v>172</v>
      </c>
      <c r="B528" s="93" t="s">
        <v>171</v>
      </c>
      <c r="C528" s="95"/>
      <c r="D528" s="153"/>
      <c r="E528" s="153"/>
      <c r="F528" s="153" t="e">
        <f>F529+F532+F540+F547</f>
        <v>#REF!</v>
      </c>
      <c r="G528" s="158"/>
      <c r="H528" s="83"/>
    </row>
    <row r="529" spans="1:8">
      <c r="A529" s="92">
        <v>1</v>
      </c>
      <c r="B529" s="93" t="s">
        <v>173</v>
      </c>
      <c r="C529" s="96"/>
      <c r="D529" s="153"/>
      <c r="E529" s="153"/>
      <c r="F529" s="153">
        <f>SUM(F530:F531)</f>
        <v>16562.03</v>
      </c>
      <c r="G529" s="158"/>
      <c r="H529" s="83"/>
    </row>
    <row r="530" spans="1:8">
      <c r="A530" s="92"/>
      <c r="B530" s="96" t="s">
        <v>174</v>
      </c>
      <c r="C530" s="96" t="s">
        <v>175</v>
      </c>
      <c r="D530" s="153">
        <v>1549.9</v>
      </c>
      <c r="E530" s="153">
        <v>8.1</v>
      </c>
      <c r="F530" s="153">
        <f t="shared" ref="F530:F533" si="46">E530*D530</f>
        <v>12554.19</v>
      </c>
      <c r="G530" s="158"/>
      <c r="H530" s="83"/>
    </row>
    <row r="531" spans="1:8">
      <c r="A531" s="92"/>
      <c r="B531" s="96" t="s">
        <v>176</v>
      </c>
      <c r="C531" s="96" t="s">
        <v>175</v>
      </c>
      <c r="D531" s="153">
        <v>694.6</v>
      </c>
      <c r="E531" s="153">
        <v>5.77</v>
      </c>
      <c r="F531" s="153">
        <f t="shared" si="46"/>
        <v>4007.84</v>
      </c>
      <c r="G531" s="158"/>
      <c r="H531" s="83"/>
    </row>
    <row r="532" spans="1:8">
      <c r="A532" s="92">
        <v>2</v>
      </c>
      <c r="B532" s="93" t="s">
        <v>206</v>
      </c>
      <c r="C532" s="95"/>
      <c r="D532" s="153"/>
      <c r="E532" s="153"/>
      <c r="F532" s="153" t="e">
        <f>SUM(F533:F539)</f>
        <v>#REF!</v>
      </c>
      <c r="G532" s="158"/>
      <c r="H532" s="83"/>
    </row>
    <row r="533" spans="1:8">
      <c r="A533" s="162"/>
      <c r="B533" s="93" t="s">
        <v>249</v>
      </c>
      <c r="C533" s="93" t="s">
        <v>208</v>
      </c>
      <c r="D533" s="153">
        <v>2.76</v>
      </c>
      <c r="E533" s="153" t="e">
        <f>#REF!</f>
        <v>#REF!</v>
      </c>
      <c r="F533" s="153" t="e">
        <f t="shared" si="46"/>
        <v>#REF!</v>
      </c>
      <c r="G533" s="158"/>
      <c r="H533" s="83"/>
    </row>
    <row r="534" spans="1:8">
      <c r="A534" s="162"/>
      <c r="B534" s="93"/>
      <c r="C534" s="93"/>
      <c r="D534" s="153"/>
      <c r="E534" s="153"/>
      <c r="F534" s="153"/>
      <c r="G534" s="158"/>
      <c r="H534" s="83"/>
    </row>
    <row r="535" spans="1:8">
      <c r="A535" s="162"/>
      <c r="B535" s="93" t="s">
        <v>289</v>
      </c>
      <c r="C535" s="93" t="s">
        <v>290</v>
      </c>
      <c r="D535" s="153">
        <v>10</v>
      </c>
      <c r="E535" s="153">
        <f>7</f>
        <v>7</v>
      </c>
      <c r="F535" s="153">
        <f t="shared" ref="F535:F538" si="47">E535*D535</f>
        <v>70</v>
      </c>
      <c r="G535" s="158"/>
      <c r="H535" s="83"/>
    </row>
    <row r="536" spans="1:8">
      <c r="A536" s="162"/>
      <c r="B536" s="93"/>
      <c r="C536" s="93"/>
      <c r="D536" s="153"/>
      <c r="E536" s="153"/>
      <c r="F536" s="153"/>
      <c r="G536" s="158"/>
      <c r="H536" s="83"/>
    </row>
    <row r="537" spans="1:8">
      <c r="A537" s="92"/>
      <c r="B537" s="93" t="s">
        <v>303</v>
      </c>
      <c r="C537" s="93" t="s">
        <v>208</v>
      </c>
      <c r="D537" s="153">
        <v>102</v>
      </c>
      <c r="E537" s="153" t="e">
        <f>配合比!O10</f>
        <v>#REF!</v>
      </c>
      <c r="F537" s="153" t="e">
        <f t="shared" si="47"/>
        <v>#REF!</v>
      </c>
      <c r="G537" s="158"/>
      <c r="H537" s="83"/>
    </row>
    <row r="538" spans="1:8">
      <c r="A538" s="92"/>
      <c r="B538" s="93" t="s">
        <v>120</v>
      </c>
      <c r="C538" s="93" t="s">
        <v>208</v>
      </c>
      <c r="D538" s="153">
        <v>180</v>
      </c>
      <c r="E538" s="153" t="e">
        <f>#REF!</f>
        <v>#REF!</v>
      </c>
      <c r="F538" s="153" t="e">
        <f t="shared" si="47"/>
        <v>#REF!</v>
      </c>
      <c r="G538" s="158"/>
      <c r="H538" s="83"/>
    </row>
    <row r="539" spans="1:8">
      <c r="A539" s="92"/>
      <c r="B539" s="93" t="s">
        <v>210</v>
      </c>
      <c r="C539" s="93" t="s">
        <v>101</v>
      </c>
      <c r="D539" s="153">
        <v>2</v>
      </c>
      <c r="E539" s="153" t="e">
        <f>SUM(F533:F538)</f>
        <v>#REF!</v>
      </c>
      <c r="F539" s="153" t="e">
        <f>E539*D539/100</f>
        <v>#REF!</v>
      </c>
      <c r="G539" s="158"/>
      <c r="H539" s="83"/>
    </row>
    <row r="540" spans="1:8">
      <c r="A540" s="92">
        <v>3</v>
      </c>
      <c r="B540" s="93" t="s">
        <v>211</v>
      </c>
      <c r="C540" s="93"/>
      <c r="D540" s="153"/>
      <c r="E540" s="153"/>
      <c r="F540" s="153" t="e">
        <f>SUM(F541:F546)</f>
        <v>#REF!</v>
      </c>
      <c r="G540" s="158"/>
      <c r="H540" s="83"/>
    </row>
    <row r="541" spans="1:8">
      <c r="A541" s="162"/>
      <c r="B541" s="93" t="s">
        <v>292</v>
      </c>
      <c r="C541" s="93" t="s">
        <v>179</v>
      </c>
      <c r="D541" s="153">
        <v>17.7</v>
      </c>
      <c r="E541" s="153" t="e">
        <f>#REF!</f>
        <v>#REF!</v>
      </c>
      <c r="F541" s="153" t="e">
        <f t="shared" ref="F541:F545" si="48">E541*D541</f>
        <v>#REF!</v>
      </c>
      <c r="G541" s="158"/>
      <c r="H541" s="83"/>
    </row>
    <row r="542" spans="1:8">
      <c r="A542" s="162"/>
      <c r="B542" s="93"/>
      <c r="C542" s="93"/>
      <c r="D542" s="153"/>
      <c r="E542" s="153"/>
      <c r="F542" s="153"/>
      <c r="G542" s="158"/>
      <c r="H542" s="83"/>
    </row>
    <row r="543" spans="1:8">
      <c r="A543" s="162"/>
      <c r="B543" s="93" t="s">
        <v>273</v>
      </c>
      <c r="C543" s="93" t="s">
        <v>179</v>
      </c>
      <c r="D543" s="153">
        <v>18.36</v>
      </c>
      <c r="E543" s="153" t="e">
        <f>E586</f>
        <v>#REF!</v>
      </c>
      <c r="F543" s="153" t="e">
        <f t="shared" si="48"/>
        <v>#REF!</v>
      </c>
      <c r="G543" s="158"/>
      <c r="H543" s="83"/>
    </row>
    <row r="544" spans="1:8">
      <c r="A544" s="162"/>
      <c r="B544" s="93" t="s">
        <v>257</v>
      </c>
      <c r="C544" s="93" t="s">
        <v>179</v>
      </c>
      <c r="D544" s="153">
        <v>44</v>
      </c>
      <c r="E544" s="153" t="e">
        <f>#REF!</f>
        <v>#REF!</v>
      </c>
      <c r="F544" s="153" t="e">
        <f t="shared" si="48"/>
        <v>#REF!</v>
      </c>
      <c r="G544" s="158"/>
      <c r="H544" s="83"/>
    </row>
    <row r="545" spans="1:8">
      <c r="A545" s="162"/>
      <c r="B545" s="93" t="s">
        <v>293</v>
      </c>
      <c r="C545" s="93" t="s">
        <v>179</v>
      </c>
      <c r="D545" s="153">
        <v>1.5</v>
      </c>
      <c r="E545" s="153" t="e">
        <f>#REF!</f>
        <v>#REF!</v>
      </c>
      <c r="F545" s="153" t="e">
        <f t="shared" si="48"/>
        <v>#REF!</v>
      </c>
      <c r="G545" s="158"/>
      <c r="H545" s="83"/>
    </row>
    <row r="546" spans="1:8">
      <c r="A546" s="162"/>
      <c r="B546" s="93" t="s">
        <v>216</v>
      </c>
      <c r="C546" s="93" t="s">
        <v>101</v>
      </c>
      <c r="D546" s="153">
        <v>15</v>
      </c>
      <c r="E546" s="153" t="e">
        <f>SUM(F541:F545)</f>
        <v>#REF!</v>
      </c>
      <c r="F546" s="153" t="e">
        <f>E546*D546%</f>
        <v>#REF!</v>
      </c>
      <c r="G546" s="158"/>
      <c r="H546" s="83"/>
    </row>
    <row r="547" spans="1:8">
      <c r="A547" s="92">
        <v>4</v>
      </c>
      <c r="B547" s="93" t="s">
        <v>279</v>
      </c>
      <c r="C547" s="95"/>
      <c r="D547" s="153"/>
      <c r="E547" s="153"/>
      <c r="F547" s="153" t="e">
        <f>SUM(F548:F549)</f>
        <v>#REF!</v>
      </c>
      <c r="G547" s="158"/>
      <c r="H547" s="83"/>
    </row>
    <row r="548" spans="1:8">
      <c r="A548" s="106"/>
      <c r="B548" s="93" t="s">
        <v>259</v>
      </c>
      <c r="C548" s="93" t="s">
        <v>208</v>
      </c>
      <c r="D548" s="153">
        <v>102</v>
      </c>
      <c r="E548" s="153" t="e">
        <f>E505</f>
        <v>#REF!</v>
      </c>
      <c r="F548" s="153" t="e">
        <f>E548*D548</f>
        <v>#REF!</v>
      </c>
      <c r="G548" s="158"/>
      <c r="H548" s="83"/>
    </row>
    <row r="549" spans="1:8">
      <c r="A549" s="106"/>
      <c r="B549" s="93" t="s">
        <v>260</v>
      </c>
      <c r="C549" s="93" t="s">
        <v>208</v>
      </c>
      <c r="D549" s="153">
        <v>102</v>
      </c>
      <c r="E549" s="153" t="e">
        <f>E270</f>
        <v>#REF!</v>
      </c>
      <c r="F549" s="153" t="e">
        <f>E549*D549</f>
        <v>#REF!</v>
      </c>
      <c r="G549" s="158"/>
      <c r="H549" s="83"/>
    </row>
    <row r="550" spans="1:8">
      <c r="A550" s="92" t="s">
        <v>181</v>
      </c>
      <c r="B550" s="93" t="s">
        <v>142</v>
      </c>
      <c r="C550" s="135">
        <v>0.055</v>
      </c>
      <c r="D550" s="153"/>
      <c r="E550" s="153"/>
      <c r="F550" s="153" t="e">
        <f>F528*C550</f>
        <v>#REF!</v>
      </c>
      <c r="G550" s="158"/>
      <c r="H550" s="83"/>
    </row>
    <row r="551" spans="1:8">
      <c r="A551" s="92"/>
      <c r="B551" s="93"/>
      <c r="C551" s="135"/>
      <c r="D551" s="153"/>
      <c r="E551" s="153"/>
      <c r="F551" s="153"/>
      <c r="G551" s="158"/>
      <c r="H551" s="83"/>
    </row>
    <row r="552" spans="1:8">
      <c r="A552" s="92" t="s">
        <v>51</v>
      </c>
      <c r="B552" s="93" t="s">
        <v>143</v>
      </c>
      <c r="C552" s="136">
        <v>0.07</v>
      </c>
      <c r="D552" s="153"/>
      <c r="E552" s="153"/>
      <c r="F552" s="153" t="e">
        <f>F527*C552</f>
        <v>#REF!</v>
      </c>
      <c r="G552" s="158"/>
      <c r="H552" s="83"/>
    </row>
    <row r="553" spans="1:8">
      <c r="A553" s="92" t="s">
        <v>74</v>
      </c>
      <c r="B553" s="93" t="s">
        <v>183</v>
      </c>
      <c r="C553" s="135">
        <v>0.07</v>
      </c>
      <c r="D553" s="153"/>
      <c r="E553" s="153"/>
      <c r="F553" s="153" t="e">
        <f>(F552+F527)*C553</f>
        <v>#REF!</v>
      </c>
      <c r="G553" s="158"/>
      <c r="H553" s="83"/>
    </row>
    <row r="554" spans="1:8">
      <c r="A554" s="92" t="s">
        <v>184</v>
      </c>
      <c r="B554" s="93" t="s">
        <v>194</v>
      </c>
      <c r="C554" s="105"/>
      <c r="D554" s="153"/>
      <c r="E554" s="153"/>
      <c r="F554" s="153" t="e">
        <f>SUM(F555:F561)</f>
        <v>#REF!</v>
      </c>
      <c r="G554" s="158"/>
      <c r="H554" s="83"/>
    </row>
    <row r="555" spans="1:8">
      <c r="A555" s="92"/>
      <c r="B555" s="93" t="s">
        <v>117</v>
      </c>
      <c r="C555" s="105" t="s">
        <v>42</v>
      </c>
      <c r="D555" s="153">
        <f>D537*配合比!E10</f>
        <v>34.68</v>
      </c>
      <c r="E555" s="153" t="e">
        <f t="shared" ref="E555:E557" si="49">E597</f>
        <v>#REF!</v>
      </c>
      <c r="F555" s="153" t="e">
        <f t="shared" ref="F555:F557" si="50">E555*D555</f>
        <v>#REF!</v>
      </c>
      <c r="G555" s="158"/>
      <c r="H555" s="83"/>
    </row>
    <row r="556" spans="1:8">
      <c r="A556" s="92"/>
      <c r="B556" s="93" t="s">
        <v>118</v>
      </c>
      <c r="C556" s="93" t="s">
        <v>208</v>
      </c>
      <c r="D556" s="153">
        <f>D537*配合比!G10</f>
        <v>53.86</v>
      </c>
      <c r="E556" s="153" t="e">
        <f t="shared" si="49"/>
        <v>#REF!</v>
      </c>
      <c r="F556" s="153" t="e">
        <f t="shared" si="50"/>
        <v>#REF!</v>
      </c>
      <c r="G556" s="158"/>
      <c r="H556" s="83"/>
    </row>
    <row r="557" spans="1:8">
      <c r="A557" s="92"/>
      <c r="B557" s="93" t="s">
        <v>119</v>
      </c>
      <c r="C557" s="93" t="s">
        <v>208</v>
      </c>
      <c r="D557" s="153">
        <f>D537*配合比!I10</f>
        <v>85.78</v>
      </c>
      <c r="E557" s="153" t="e">
        <f t="shared" si="49"/>
        <v>#REF!</v>
      </c>
      <c r="F557" s="153" t="e">
        <f t="shared" si="50"/>
        <v>#REF!</v>
      </c>
      <c r="G557" s="158"/>
      <c r="H557" s="83"/>
    </row>
    <row r="558" spans="1:8">
      <c r="A558" s="92"/>
      <c r="B558" s="93"/>
      <c r="C558" s="93"/>
      <c r="D558" s="153"/>
      <c r="E558" s="153"/>
      <c r="F558" s="153"/>
      <c r="G558" s="158"/>
      <c r="H558" s="83"/>
    </row>
    <row r="559" spans="1:8">
      <c r="A559" s="92"/>
      <c r="B559" s="93" t="s">
        <v>274</v>
      </c>
      <c r="C559" s="93" t="s">
        <v>218</v>
      </c>
      <c r="D559" s="153">
        <f>D545*7.2</f>
        <v>10.8</v>
      </c>
      <c r="E559" s="153" t="e">
        <f>E601</f>
        <v>#REF!</v>
      </c>
      <c r="F559" s="153" t="e">
        <f>E559*D559</f>
        <v>#REF!</v>
      </c>
      <c r="G559" s="158"/>
      <c r="H559" s="83"/>
    </row>
    <row r="560" spans="1:8">
      <c r="A560" s="92"/>
      <c r="B560" s="93" t="s">
        <v>217</v>
      </c>
      <c r="C560" s="105" t="s">
        <v>218</v>
      </c>
      <c r="D560" s="153"/>
      <c r="E560" s="153"/>
      <c r="F560" s="153"/>
      <c r="G560" s="158"/>
      <c r="H560" s="83"/>
    </row>
    <row r="561" spans="1:8">
      <c r="A561" s="92"/>
      <c r="B561" s="93" t="s">
        <v>261</v>
      </c>
      <c r="C561" s="105"/>
      <c r="D561" s="153"/>
      <c r="E561" s="153"/>
      <c r="F561" s="153">
        <f>F562+F563</f>
        <v>0</v>
      </c>
      <c r="G561" s="158"/>
      <c r="H561" s="83"/>
    </row>
    <row r="562" spans="1:8">
      <c r="A562" s="92"/>
      <c r="B562" s="93"/>
      <c r="C562" s="93"/>
      <c r="D562" s="153"/>
      <c r="E562" s="153"/>
      <c r="F562" s="153"/>
      <c r="G562" s="158"/>
      <c r="H562" s="83"/>
    </row>
    <row r="563" spans="1:8">
      <c r="A563" s="92"/>
      <c r="B563" s="93"/>
      <c r="C563" s="93"/>
      <c r="D563" s="153"/>
      <c r="E563" s="153"/>
      <c r="F563" s="153"/>
      <c r="G563" s="158"/>
      <c r="H563" s="83"/>
    </row>
    <row r="564" spans="1:8">
      <c r="A564" s="92" t="s">
        <v>187</v>
      </c>
      <c r="B564" s="93" t="s">
        <v>185</v>
      </c>
      <c r="C564" s="152">
        <v>0.09</v>
      </c>
      <c r="D564" s="153"/>
      <c r="E564" s="153"/>
      <c r="F564" s="153" t="e">
        <f>(F527+F552+F553+F554)*C564</f>
        <v>#REF!</v>
      </c>
      <c r="G564" s="158"/>
      <c r="H564" s="83"/>
    </row>
    <row r="565" spans="1:8">
      <c r="A565" s="106"/>
      <c r="B565" s="93" t="s">
        <v>186</v>
      </c>
      <c r="C565" s="93"/>
      <c r="D565" s="153"/>
      <c r="E565" s="153"/>
      <c r="F565" s="153" t="e">
        <f>F564+F554+F553+F552+F527</f>
        <v>#REF!</v>
      </c>
      <c r="G565" s="158"/>
      <c r="H565" s="83"/>
    </row>
    <row r="566" spans="1:8">
      <c r="A566" s="92" t="s">
        <v>196</v>
      </c>
      <c r="B566" s="93" t="s">
        <v>188</v>
      </c>
      <c r="C566" s="80">
        <v>0.03</v>
      </c>
      <c r="D566" s="153"/>
      <c r="E566" s="153"/>
      <c r="F566" s="153" t="e">
        <f>F565*C566</f>
        <v>#REF!</v>
      </c>
      <c r="G566" s="158"/>
      <c r="H566" s="83"/>
    </row>
    <row r="567" spans="1:8">
      <c r="A567" s="106"/>
      <c r="B567" s="93" t="s">
        <v>189</v>
      </c>
      <c r="C567" s="95"/>
      <c r="D567" s="160"/>
      <c r="E567" s="160"/>
      <c r="F567" s="153" t="e">
        <f>F565+F566</f>
        <v>#REF!</v>
      </c>
      <c r="G567" s="158"/>
      <c r="H567" s="83"/>
    </row>
    <row r="568" spans="1:8">
      <c r="A568" s="83"/>
      <c r="B568" s="83"/>
      <c r="C568" s="83"/>
      <c r="D568" s="83"/>
      <c r="E568" s="83"/>
      <c r="F568" s="83"/>
      <c r="G568" s="83"/>
      <c r="H568" s="83"/>
    </row>
    <row r="569" spans="1:15">
      <c r="A569" s="83"/>
      <c r="B569" s="83"/>
      <c r="C569" s="83"/>
      <c r="D569" s="83"/>
      <c r="E569" s="83"/>
      <c r="F569" s="83"/>
      <c r="G569" s="83"/>
      <c r="H569" s="83"/>
      <c r="I569" s="164"/>
      <c r="J569" s="165"/>
      <c r="K569" s="164"/>
      <c r="L569" s="103"/>
      <c r="M569" s="103"/>
      <c r="N569" s="166"/>
      <c r="O569" s="165"/>
    </row>
    <row r="570" spans="1:8">
      <c r="A570" s="88" t="s">
        <v>294</v>
      </c>
      <c r="B570" s="88"/>
      <c r="C570" s="88"/>
      <c r="D570" s="88"/>
      <c r="E570" s="88"/>
      <c r="F570" s="88"/>
      <c r="G570" s="164"/>
      <c r="H570" s="83"/>
    </row>
    <row r="571" spans="1:8">
      <c r="A571" s="89" t="s">
        <v>295</v>
      </c>
      <c r="B571" s="89"/>
      <c r="C571" s="89"/>
      <c r="D571" s="109"/>
      <c r="E571" s="155" t="s">
        <v>199</v>
      </c>
      <c r="F571" s="156"/>
      <c r="G571" s="157"/>
      <c r="H571" s="83"/>
    </row>
    <row r="572" spans="1:8">
      <c r="A572" s="92" t="s">
        <v>201</v>
      </c>
      <c r="B572" s="93" t="s">
        <v>202</v>
      </c>
      <c r="C572" s="93" t="s">
        <v>242</v>
      </c>
      <c r="D572" s="153" t="s">
        <v>243</v>
      </c>
      <c r="E572" s="153" t="s">
        <v>296</v>
      </c>
      <c r="F572" s="153" t="s">
        <v>297</v>
      </c>
      <c r="G572" s="158"/>
      <c r="H572" s="83"/>
    </row>
    <row r="573" spans="1:8">
      <c r="A573" s="92" t="s">
        <v>7</v>
      </c>
      <c r="B573" s="93" t="s">
        <v>205</v>
      </c>
      <c r="C573" s="95"/>
      <c r="D573" s="153"/>
      <c r="E573" s="153"/>
      <c r="F573" s="153" t="e">
        <f>F574+F592+F593</f>
        <v>#REF!</v>
      </c>
      <c r="G573" s="158"/>
      <c r="H573" s="83"/>
    </row>
    <row r="574" spans="1:8">
      <c r="A574" s="92" t="s">
        <v>172</v>
      </c>
      <c r="B574" s="93" t="s">
        <v>171</v>
      </c>
      <c r="C574" s="95"/>
      <c r="D574" s="153"/>
      <c r="E574" s="153"/>
      <c r="F574" s="153" t="e">
        <f>F575+F577+F584+F589</f>
        <v>#REF!</v>
      </c>
      <c r="G574" s="158"/>
      <c r="H574" s="83"/>
    </row>
    <row r="575" spans="1:8">
      <c r="A575" s="92">
        <v>1</v>
      </c>
      <c r="B575" s="93" t="s">
        <v>173</v>
      </c>
      <c r="C575" s="96"/>
      <c r="D575" s="153"/>
      <c r="E575" s="153"/>
      <c r="F575" s="153">
        <f>SUM(F576:F576)</f>
        <v>2298.57</v>
      </c>
      <c r="G575" s="158"/>
      <c r="H575" s="83"/>
    </row>
    <row r="576" spans="1:8">
      <c r="A576" s="92"/>
      <c r="B576" s="96" t="s">
        <v>174</v>
      </c>
      <c r="C576" s="96" t="s">
        <v>175</v>
      </c>
      <c r="D576" s="153">
        <v>450.7</v>
      </c>
      <c r="E576" s="153">
        <v>5.1</v>
      </c>
      <c r="F576" s="153">
        <f>E576*D576</f>
        <v>2298.57</v>
      </c>
      <c r="G576" s="158"/>
      <c r="H576" s="83"/>
    </row>
    <row r="577" spans="1:8">
      <c r="A577" s="92">
        <v>2</v>
      </c>
      <c r="B577" s="93" t="s">
        <v>206</v>
      </c>
      <c r="C577" s="95"/>
      <c r="D577" s="153"/>
      <c r="E577" s="153"/>
      <c r="F577" s="153" t="e">
        <f>SUM(F578:F583)</f>
        <v>#REF!</v>
      </c>
      <c r="G577" s="158"/>
      <c r="H577" s="83"/>
    </row>
    <row r="578" spans="1:8">
      <c r="A578" s="162"/>
      <c r="B578" s="93" t="s">
        <v>298</v>
      </c>
      <c r="C578" s="93" t="s">
        <v>208</v>
      </c>
      <c r="D578" s="153">
        <v>0.19</v>
      </c>
      <c r="E578" s="153" t="e">
        <f>#REF!</f>
        <v>#REF!</v>
      </c>
      <c r="F578" s="153" t="e">
        <f t="shared" ref="F578:F582" si="51">D578*E578</f>
        <v>#REF!</v>
      </c>
      <c r="G578" s="158"/>
      <c r="H578" s="83"/>
    </row>
    <row r="579" spans="1:8">
      <c r="A579" s="162"/>
      <c r="B579" s="93" t="s">
        <v>299</v>
      </c>
      <c r="C579" s="93" t="s">
        <v>208</v>
      </c>
      <c r="D579" s="153">
        <v>0.62</v>
      </c>
      <c r="E579" s="153" t="e">
        <f>E578</f>
        <v>#REF!</v>
      </c>
      <c r="F579" s="153" t="e">
        <f t="shared" si="51"/>
        <v>#REF!</v>
      </c>
      <c r="G579" s="158"/>
      <c r="H579" s="83"/>
    </row>
    <row r="580" spans="1:8">
      <c r="A580" s="92"/>
      <c r="B580" s="93" t="s">
        <v>300</v>
      </c>
      <c r="C580" s="93" t="s">
        <v>208</v>
      </c>
      <c r="D580" s="153">
        <v>100</v>
      </c>
      <c r="E580" s="153" t="e">
        <f>补!F527/100</f>
        <v>#REF!</v>
      </c>
      <c r="F580" s="153" t="e">
        <f t="shared" si="51"/>
        <v>#REF!</v>
      </c>
      <c r="G580" s="158"/>
      <c r="H580" s="83"/>
    </row>
    <row r="581" spans="1:8">
      <c r="A581" s="92"/>
      <c r="B581" s="93" t="s">
        <v>304</v>
      </c>
      <c r="C581" s="93" t="s">
        <v>208</v>
      </c>
      <c r="D581" s="153">
        <v>8.6</v>
      </c>
      <c r="E581" s="153" t="e">
        <f>配合比!O10</f>
        <v>#REF!</v>
      </c>
      <c r="F581" s="153" t="e">
        <f t="shared" si="51"/>
        <v>#REF!</v>
      </c>
      <c r="G581" s="158"/>
      <c r="H581" s="83"/>
    </row>
    <row r="582" spans="1:8">
      <c r="A582" s="92"/>
      <c r="B582" s="93" t="s">
        <v>228</v>
      </c>
      <c r="C582" s="93" t="s">
        <v>208</v>
      </c>
      <c r="D582" s="153">
        <v>1.6</v>
      </c>
      <c r="E582" s="153" t="e">
        <f>配合比!O16</f>
        <v>#REF!</v>
      </c>
      <c r="F582" s="153" t="e">
        <f t="shared" si="51"/>
        <v>#REF!</v>
      </c>
      <c r="G582" s="158"/>
      <c r="H582" s="83"/>
    </row>
    <row r="583" spans="1:8">
      <c r="A583" s="92"/>
      <c r="B583" s="93" t="s">
        <v>210</v>
      </c>
      <c r="C583" s="93" t="s">
        <v>101</v>
      </c>
      <c r="D583" s="153">
        <v>0.5</v>
      </c>
      <c r="E583" s="153" t="e">
        <f>SUM(F578:F582)</f>
        <v>#REF!</v>
      </c>
      <c r="F583" s="153" t="e">
        <f>D583*E583%</f>
        <v>#REF!</v>
      </c>
      <c r="G583" s="158"/>
      <c r="H583" s="83"/>
    </row>
    <row r="584" spans="1:8">
      <c r="A584" s="92">
        <v>3</v>
      </c>
      <c r="B584" s="93" t="s">
        <v>211</v>
      </c>
      <c r="C584" s="93"/>
      <c r="D584" s="153"/>
      <c r="E584" s="153"/>
      <c r="F584" s="153" t="e">
        <f>SUM(F585:F588)</f>
        <v>#REF!</v>
      </c>
      <c r="G584" s="158"/>
      <c r="H584" s="83"/>
    </row>
    <row r="585" spans="1:8">
      <c r="A585" s="162"/>
      <c r="B585" s="93" t="s">
        <v>284</v>
      </c>
      <c r="C585" s="93" t="s">
        <v>179</v>
      </c>
      <c r="D585" s="153">
        <v>29.5</v>
      </c>
      <c r="E585" s="153" t="e">
        <f>#REF!</f>
        <v>#REF!</v>
      </c>
      <c r="F585" s="153" t="e">
        <f t="shared" ref="F585:F587" si="52">E585*D585</f>
        <v>#REF!</v>
      </c>
      <c r="G585" s="158"/>
      <c r="H585" s="83"/>
    </row>
    <row r="586" spans="1:8">
      <c r="A586" s="162"/>
      <c r="B586" s="93" t="s">
        <v>273</v>
      </c>
      <c r="C586" s="93" t="s">
        <v>179</v>
      </c>
      <c r="D586" s="153">
        <v>1.59</v>
      </c>
      <c r="E586" s="153" t="e">
        <f>#REF!</f>
        <v>#REF!</v>
      </c>
      <c r="F586" s="153" t="e">
        <f t="shared" si="52"/>
        <v>#REF!</v>
      </c>
      <c r="G586" s="158"/>
      <c r="H586" s="83"/>
    </row>
    <row r="587" spans="1:8">
      <c r="A587" s="162"/>
      <c r="B587" s="93" t="s">
        <v>253</v>
      </c>
      <c r="C587" s="93" t="s">
        <v>179</v>
      </c>
      <c r="D587" s="153">
        <v>8</v>
      </c>
      <c r="E587" s="153" t="e">
        <f>#REF!</f>
        <v>#REF!</v>
      </c>
      <c r="F587" s="153" t="e">
        <f t="shared" si="52"/>
        <v>#REF!</v>
      </c>
      <c r="G587" s="158"/>
      <c r="H587" s="83"/>
    </row>
    <row r="588" spans="1:8">
      <c r="A588" s="162"/>
      <c r="B588" s="93" t="s">
        <v>216</v>
      </c>
      <c r="C588" s="93" t="s">
        <v>101</v>
      </c>
      <c r="D588" s="153">
        <v>1</v>
      </c>
      <c r="E588" s="153" t="e">
        <f>SUM(F585:F587)</f>
        <v>#REF!</v>
      </c>
      <c r="F588" s="153" t="e">
        <f>E588*D588%</f>
        <v>#REF!</v>
      </c>
      <c r="G588" s="158"/>
      <c r="H588" s="83"/>
    </row>
    <row r="589" spans="1:8">
      <c r="A589" s="92">
        <v>4</v>
      </c>
      <c r="B589" s="93" t="s">
        <v>258</v>
      </c>
      <c r="C589" s="93"/>
      <c r="D589" s="153"/>
      <c r="E589" s="153"/>
      <c r="F589" s="153" t="e">
        <f>SUM(F590:F591)</f>
        <v>#REF!</v>
      </c>
      <c r="G589" s="158"/>
      <c r="H589" s="83"/>
    </row>
    <row r="590" spans="1:8">
      <c r="A590" s="92"/>
      <c r="B590" s="93" t="s">
        <v>302</v>
      </c>
      <c r="C590" s="93" t="s">
        <v>208</v>
      </c>
      <c r="D590" s="153">
        <v>100</v>
      </c>
      <c r="E590" s="153"/>
      <c r="F590" s="153">
        <f>E590*D590</f>
        <v>0</v>
      </c>
      <c r="G590" s="158"/>
      <c r="H590" s="83"/>
    </row>
    <row r="591" spans="1:8">
      <c r="A591" s="106"/>
      <c r="B591" s="93" t="s">
        <v>259</v>
      </c>
      <c r="C591" s="93" t="s">
        <v>208</v>
      </c>
      <c r="D591" s="153">
        <v>8.6</v>
      </c>
      <c r="E591" s="153" t="e">
        <f>E269</f>
        <v>#REF!</v>
      </c>
      <c r="F591" s="153" t="e">
        <f>E591*D591</f>
        <v>#REF!</v>
      </c>
      <c r="G591" s="158"/>
      <c r="H591" s="83"/>
    </row>
    <row r="592" spans="1:8">
      <c r="A592" s="92" t="s">
        <v>181</v>
      </c>
      <c r="B592" s="93" t="s">
        <v>142</v>
      </c>
      <c r="C592" s="135">
        <v>0.055</v>
      </c>
      <c r="D592" s="153"/>
      <c r="E592" s="153"/>
      <c r="F592" s="153" t="e">
        <f>F574*C592</f>
        <v>#REF!</v>
      </c>
      <c r="G592" s="158"/>
      <c r="H592" s="83"/>
    </row>
    <row r="593" spans="1:8">
      <c r="A593" s="92"/>
      <c r="B593" s="93"/>
      <c r="C593" s="135"/>
      <c r="D593" s="153"/>
      <c r="E593" s="153"/>
      <c r="F593" s="153"/>
      <c r="G593" s="158"/>
      <c r="H593" s="83"/>
    </row>
    <row r="594" spans="1:8">
      <c r="A594" s="92" t="s">
        <v>51</v>
      </c>
      <c r="B594" s="93" t="s">
        <v>143</v>
      </c>
      <c r="C594" s="136">
        <v>0.07</v>
      </c>
      <c r="D594" s="153"/>
      <c r="E594" s="153"/>
      <c r="F594" s="153" t="e">
        <f>F573*C594</f>
        <v>#REF!</v>
      </c>
      <c r="G594" s="158"/>
      <c r="H594" s="83"/>
    </row>
    <row r="595" spans="1:8">
      <c r="A595" s="92" t="s">
        <v>74</v>
      </c>
      <c r="B595" s="93" t="s">
        <v>183</v>
      </c>
      <c r="C595" s="135">
        <v>0.07</v>
      </c>
      <c r="D595" s="153"/>
      <c r="E595" s="153"/>
      <c r="F595" s="153" t="e">
        <f>(F573+F594)*C595</f>
        <v>#REF!</v>
      </c>
      <c r="G595" s="158"/>
      <c r="H595" s="83"/>
    </row>
    <row r="596" spans="1:8">
      <c r="A596" s="92" t="s">
        <v>184</v>
      </c>
      <c r="B596" s="93" t="s">
        <v>194</v>
      </c>
      <c r="C596" s="105"/>
      <c r="D596" s="153"/>
      <c r="E596" s="153"/>
      <c r="F596" s="153" t="e">
        <f>SUM(F597:F602)</f>
        <v>#REF!</v>
      </c>
      <c r="G596" s="158"/>
      <c r="H596" s="83"/>
    </row>
    <row r="597" spans="1:8">
      <c r="A597" s="92"/>
      <c r="B597" s="93" t="s">
        <v>117</v>
      </c>
      <c r="C597" s="105" t="s">
        <v>42</v>
      </c>
      <c r="D597" s="153">
        <f>D581*配合比!E10+D580*0.01*补!D555+D582*配合比!E16</f>
        <v>37.96</v>
      </c>
      <c r="E597" s="153" t="e">
        <f t="shared" ref="E597:E599" si="53">E395</f>
        <v>#REF!</v>
      </c>
      <c r="F597" s="153" t="e">
        <f t="shared" ref="F597:F599" si="54">E597*D597</f>
        <v>#REF!</v>
      </c>
      <c r="G597" s="158"/>
      <c r="H597" s="83"/>
    </row>
    <row r="598" spans="1:8">
      <c r="A598" s="92"/>
      <c r="B598" s="93" t="s">
        <v>118</v>
      </c>
      <c r="C598" s="93" t="s">
        <v>208</v>
      </c>
      <c r="D598" s="153">
        <f>D580*0.01*补!D556+D581*配合比!G10+D582*配合比!G16</f>
        <v>60.18</v>
      </c>
      <c r="E598" s="153" t="e">
        <f t="shared" si="53"/>
        <v>#REF!</v>
      </c>
      <c r="F598" s="153" t="e">
        <f t="shared" si="54"/>
        <v>#REF!</v>
      </c>
      <c r="G598" s="158"/>
      <c r="H598" s="83"/>
    </row>
    <row r="599" spans="1:8">
      <c r="A599" s="92"/>
      <c r="B599" s="93" t="s">
        <v>119</v>
      </c>
      <c r="C599" s="93" t="s">
        <v>208</v>
      </c>
      <c r="D599" s="153">
        <f>D580*0.01*补!D557+D581*配合比!I10</f>
        <v>93.01</v>
      </c>
      <c r="E599" s="153" t="e">
        <f t="shared" si="53"/>
        <v>#REF!</v>
      </c>
      <c r="F599" s="153" t="e">
        <f t="shared" si="54"/>
        <v>#REF!</v>
      </c>
      <c r="G599" s="158"/>
      <c r="H599" s="83"/>
    </row>
    <row r="600" spans="1:8">
      <c r="A600" s="92"/>
      <c r="B600" s="93"/>
      <c r="C600" s="93"/>
      <c r="D600" s="153"/>
      <c r="E600" s="153"/>
      <c r="F600" s="153"/>
      <c r="G600" s="158"/>
      <c r="H600" s="83"/>
    </row>
    <row r="601" spans="1:8">
      <c r="A601" s="92"/>
      <c r="B601" s="93" t="s">
        <v>274</v>
      </c>
      <c r="C601" s="93" t="s">
        <v>218</v>
      </c>
      <c r="D601" s="153">
        <f>D585*5.8+D559</f>
        <v>181.9</v>
      </c>
      <c r="E601" s="153" t="e">
        <f>E363</f>
        <v>#REF!</v>
      </c>
      <c r="F601" s="153" t="e">
        <f>E601*D601</f>
        <v>#REF!</v>
      </c>
      <c r="G601" s="158"/>
      <c r="H601" s="83"/>
    </row>
    <row r="602" spans="1:8">
      <c r="A602" s="92"/>
      <c r="B602" s="93" t="s">
        <v>217</v>
      </c>
      <c r="C602" s="105" t="s">
        <v>218</v>
      </c>
      <c r="D602" s="153"/>
      <c r="E602" s="153"/>
      <c r="F602" s="153">
        <f>E602*D602</f>
        <v>0</v>
      </c>
      <c r="G602" s="158"/>
      <c r="H602" s="83"/>
    </row>
    <row r="603" spans="1:8">
      <c r="A603" s="92"/>
      <c r="B603" s="93"/>
      <c r="C603" s="105"/>
      <c r="D603" s="153"/>
      <c r="E603" s="153"/>
      <c r="F603" s="153"/>
      <c r="G603" s="158"/>
      <c r="H603" s="83"/>
    </row>
    <row r="604" spans="1:8">
      <c r="A604" s="92" t="s">
        <v>187</v>
      </c>
      <c r="B604" s="93" t="s">
        <v>185</v>
      </c>
      <c r="C604" s="152">
        <v>0.09</v>
      </c>
      <c r="D604" s="153"/>
      <c r="E604" s="153"/>
      <c r="F604" s="153" t="e">
        <f>(F573+F594+F595+F596)*C604</f>
        <v>#REF!</v>
      </c>
      <c r="G604" s="158"/>
      <c r="H604" s="83"/>
    </row>
    <row r="605" spans="1:8">
      <c r="A605" s="106"/>
      <c r="B605" s="93" t="s">
        <v>186</v>
      </c>
      <c r="C605" s="93"/>
      <c r="D605" s="153"/>
      <c r="E605" s="153"/>
      <c r="F605" s="153" t="e">
        <f>F595+F594++F604+F573+F596</f>
        <v>#REF!</v>
      </c>
      <c r="G605" s="158"/>
      <c r="H605" s="83"/>
    </row>
    <row r="606" spans="1:8">
      <c r="A606" s="106"/>
      <c r="B606" s="93" t="s">
        <v>219</v>
      </c>
      <c r="C606" s="80">
        <v>0.03</v>
      </c>
      <c r="D606" s="153"/>
      <c r="E606" s="153"/>
      <c r="F606" s="153" t="e">
        <f>(F573+F594+F595+F596+F604)*C606</f>
        <v>#REF!</v>
      </c>
      <c r="G606" s="158"/>
      <c r="H606" s="83"/>
    </row>
    <row r="607" spans="1:8">
      <c r="A607" s="92" t="s">
        <v>196</v>
      </c>
      <c r="B607" s="93" t="s">
        <v>189</v>
      </c>
      <c r="C607" s="93"/>
      <c r="D607" s="153"/>
      <c r="E607" s="153"/>
      <c r="F607" s="153" t="e">
        <f>SUM(F605:F606)</f>
        <v>#REF!</v>
      </c>
      <c r="G607" s="159"/>
      <c r="H607" s="83"/>
    </row>
    <row r="608" spans="1:8">
      <c r="A608" s="83"/>
      <c r="B608" s="83"/>
      <c r="C608" s="83"/>
      <c r="D608" s="83"/>
      <c r="E608" s="83"/>
      <c r="F608" s="83"/>
      <c r="G608" s="83"/>
      <c r="H608" s="83"/>
    </row>
    <row r="609" spans="1:8">
      <c r="A609" s="83"/>
      <c r="B609" s="83"/>
      <c r="C609" s="83"/>
      <c r="D609" s="83"/>
      <c r="E609" s="83"/>
      <c r="F609" s="83"/>
      <c r="G609" s="83"/>
      <c r="H609" s="83"/>
    </row>
    <row r="610" spans="1:8">
      <c r="A610" s="88" t="s">
        <v>287</v>
      </c>
      <c r="B610" s="88"/>
      <c r="C610" s="88"/>
      <c r="D610" s="88"/>
      <c r="E610" s="88"/>
      <c r="F610" s="88"/>
      <c r="G610" s="164"/>
      <c r="H610" s="83"/>
    </row>
    <row r="611" spans="1:8">
      <c r="A611" s="89" t="s">
        <v>288</v>
      </c>
      <c r="B611" s="89"/>
      <c r="C611" s="89"/>
      <c r="D611" s="109"/>
      <c r="E611" s="155" t="s">
        <v>199</v>
      </c>
      <c r="F611" s="156"/>
      <c r="G611" s="157"/>
      <c r="H611" s="83"/>
    </row>
    <row r="612" spans="1:8">
      <c r="A612" s="92" t="s">
        <v>201</v>
      </c>
      <c r="B612" s="93" t="s">
        <v>202</v>
      </c>
      <c r="C612" s="93" t="s">
        <v>242</v>
      </c>
      <c r="D612" s="153" t="s">
        <v>243</v>
      </c>
      <c r="E612" s="86" t="s">
        <v>122</v>
      </c>
      <c r="F612" s="86" t="s">
        <v>170</v>
      </c>
      <c r="G612" s="158"/>
      <c r="H612" s="83"/>
    </row>
    <row r="613" spans="1:15">
      <c r="A613" s="92" t="s">
        <v>7</v>
      </c>
      <c r="B613" s="93" t="s">
        <v>205</v>
      </c>
      <c r="C613" s="95"/>
      <c r="D613" s="153"/>
      <c r="E613" s="153"/>
      <c r="F613" s="153" t="e">
        <f>F614+F636+F637</f>
        <v>#REF!</v>
      </c>
      <c r="G613" s="158"/>
      <c r="H613" s="83"/>
      <c r="I613" s="164"/>
      <c r="J613" s="165"/>
      <c r="K613" s="164"/>
      <c r="L613" s="103"/>
      <c r="M613" s="103"/>
      <c r="N613" s="166"/>
      <c r="O613" s="165"/>
    </row>
    <row r="614" spans="1:15">
      <c r="A614" s="92" t="s">
        <v>172</v>
      </c>
      <c r="B614" s="93" t="s">
        <v>171</v>
      </c>
      <c r="C614" s="95"/>
      <c r="D614" s="153"/>
      <c r="E614" s="153"/>
      <c r="F614" s="153" t="e">
        <f>F615+F618+F626+F633</f>
        <v>#REF!</v>
      </c>
      <c r="G614" s="158"/>
      <c r="H614" s="83"/>
      <c r="I614" s="164"/>
      <c r="J614" s="165"/>
      <c r="K614" s="164"/>
      <c r="L614" s="103"/>
      <c r="M614" s="103"/>
      <c r="N614" s="166"/>
      <c r="O614" s="165"/>
    </row>
    <row r="615" spans="1:15">
      <c r="A615" s="92">
        <v>1</v>
      </c>
      <c r="B615" s="93" t="s">
        <v>173</v>
      </c>
      <c r="C615" s="96"/>
      <c r="D615" s="153"/>
      <c r="E615" s="153"/>
      <c r="F615" s="153">
        <f>SUM(F616:F617)</f>
        <v>16562.03</v>
      </c>
      <c r="G615" s="158"/>
      <c r="H615" s="83"/>
      <c r="I615" s="164"/>
      <c r="J615" s="165"/>
      <c r="K615" s="164"/>
      <c r="L615" s="103"/>
      <c r="M615" s="103"/>
      <c r="N615" s="166"/>
      <c r="O615" s="165"/>
    </row>
    <row r="616" spans="1:15">
      <c r="A616" s="92"/>
      <c r="B616" s="96" t="s">
        <v>174</v>
      </c>
      <c r="C616" s="96" t="s">
        <v>175</v>
      </c>
      <c r="D616" s="153">
        <v>1549.9</v>
      </c>
      <c r="E616" s="153">
        <v>8.1</v>
      </c>
      <c r="F616" s="153">
        <f t="shared" ref="F616:F619" si="55">E616*D616</f>
        <v>12554.19</v>
      </c>
      <c r="G616" s="158"/>
      <c r="H616" s="83"/>
      <c r="I616" s="164"/>
      <c r="J616" s="165"/>
      <c r="K616" s="164"/>
      <c r="L616" s="103"/>
      <c r="M616" s="103"/>
      <c r="N616" s="166"/>
      <c r="O616" s="165"/>
    </row>
    <row r="617" spans="1:15">
      <c r="A617" s="92"/>
      <c r="B617" s="96" t="s">
        <v>176</v>
      </c>
      <c r="C617" s="96" t="s">
        <v>175</v>
      </c>
      <c r="D617" s="153">
        <v>694.6</v>
      </c>
      <c r="E617" s="153">
        <v>5.77</v>
      </c>
      <c r="F617" s="153">
        <f t="shared" si="55"/>
        <v>4007.84</v>
      </c>
      <c r="G617" s="158"/>
      <c r="H617" s="83"/>
      <c r="I617" s="164"/>
      <c r="J617" s="165"/>
      <c r="K617" s="164"/>
      <c r="L617" s="103"/>
      <c r="M617" s="103"/>
      <c r="N617" s="166"/>
      <c r="O617" s="165"/>
    </row>
    <row r="618" spans="1:15">
      <c r="A618" s="92">
        <v>2</v>
      </c>
      <c r="B618" s="93" t="s">
        <v>206</v>
      </c>
      <c r="C618" s="95"/>
      <c r="D618" s="153"/>
      <c r="E618" s="153"/>
      <c r="F618" s="153" t="e">
        <f>SUM(F619:F625)</f>
        <v>#REF!</v>
      </c>
      <c r="G618" s="158"/>
      <c r="H618" s="83"/>
      <c r="I618" s="164"/>
      <c r="J618" s="165"/>
      <c r="K618" s="164"/>
      <c r="L618" s="103"/>
      <c r="M618" s="103"/>
      <c r="N618" s="166"/>
      <c r="O618" s="165"/>
    </row>
    <row r="619" spans="1:15">
      <c r="A619" s="162"/>
      <c r="B619" s="93" t="s">
        <v>249</v>
      </c>
      <c r="C619" s="93" t="s">
        <v>208</v>
      </c>
      <c r="D619" s="153">
        <v>2.76</v>
      </c>
      <c r="E619" s="153" t="e">
        <f>E533</f>
        <v>#REF!</v>
      </c>
      <c r="F619" s="153" t="e">
        <f t="shared" si="55"/>
        <v>#REF!</v>
      </c>
      <c r="G619" s="158"/>
      <c r="H619" s="83"/>
      <c r="I619" s="164"/>
      <c r="J619" s="165"/>
      <c r="K619" s="164"/>
      <c r="L619" s="103"/>
      <c r="M619" s="103"/>
      <c r="N619" s="166"/>
      <c r="O619" s="165"/>
    </row>
    <row r="620" spans="1:15">
      <c r="A620" s="162"/>
      <c r="B620" s="93"/>
      <c r="C620" s="93"/>
      <c r="D620" s="153"/>
      <c r="E620" s="153"/>
      <c r="F620" s="153"/>
      <c r="G620" s="158"/>
      <c r="H620" s="83"/>
      <c r="I620" s="164"/>
      <c r="J620" s="165"/>
      <c r="K620" s="164"/>
      <c r="L620" s="103"/>
      <c r="M620" s="103"/>
      <c r="N620" s="166"/>
      <c r="O620" s="165"/>
    </row>
    <row r="621" spans="1:15">
      <c r="A621" s="162"/>
      <c r="B621" s="93" t="s">
        <v>289</v>
      </c>
      <c r="C621" s="93" t="s">
        <v>290</v>
      </c>
      <c r="D621" s="153">
        <v>10</v>
      </c>
      <c r="E621" s="153">
        <f>7</f>
        <v>7</v>
      </c>
      <c r="F621" s="153">
        <f t="shared" ref="F621:F624" si="56">E621*D621</f>
        <v>70</v>
      </c>
      <c r="G621" s="158"/>
      <c r="H621" s="83"/>
      <c r="I621" s="164"/>
      <c r="J621" s="165"/>
      <c r="K621" s="164"/>
      <c r="L621" s="103"/>
      <c r="M621" s="103"/>
      <c r="N621" s="166"/>
      <c r="O621" s="165"/>
    </row>
    <row r="622" spans="1:15">
      <c r="A622" s="162"/>
      <c r="B622" s="93"/>
      <c r="C622" s="93"/>
      <c r="D622" s="153"/>
      <c r="E622" s="153"/>
      <c r="F622" s="153"/>
      <c r="G622" s="158"/>
      <c r="H622" s="83"/>
      <c r="I622" s="164"/>
      <c r="J622" s="165"/>
      <c r="K622" s="164"/>
      <c r="L622" s="103"/>
      <c r="M622" s="103"/>
      <c r="N622" s="166"/>
      <c r="O622" s="165"/>
    </row>
    <row r="623" spans="1:15">
      <c r="A623" s="92"/>
      <c r="B623" s="93" t="s">
        <v>303</v>
      </c>
      <c r="C623" s="93" t="s">
        <v>208</v>
      </c>
      <c r="D623" s="153">
        <v>102</v>
      </c>
      <c r="E623" s="153" t="e">
        <f>E666</f>
        <v>#REF!</v>
      </c>
      <c r="F623" s="153" t="e">
        <f t="shared" si="56"/>
        <v>#REF!</v>
      </c>
      <c r="G623" s="158"/>
      <c r="H623" s="83"/>
      <c r="I623" s="164"/>
      <c r="J623" s="165"/>
      <c r="K623" s="164"/>
      <c r="L623" s="103"/>
      <c r="M623" s="103"/>
      <c r="N623" s="166"/>
      <c r="O623" s="165"/>
    </row>
    <row r="624" spans="1:15">
      <c r="A624" s="92"/>
      <c r="B624" s="93" t="s">
        <v>120</v>
      </c>
      <c r="C624" s="93" t="s">
        <v>208</v>
      </c>
      <c r="D624" s="153">
        <v>180</v>
      </c>
      <c r="E624" s="153" t="e">
        <f>#REF!</f>
        <v>#REF!</v>
      </c>
      <c r="F624" s="153" t="e">
        <f t="shared" si="56"/>
        <v>#REF!</v>
      </c>
      <c r="G624" s="158"/>
      <c r="H624" s="83"/>
      <c r="I624" s="164"/>
      <c r="J624" s="165"/>
      <c r="K624" s="164"/>
      <c r="L624" s="103"/>
      <c r="M624" s="103"/>
      <c r="N624" s="166"/>
      <c r="O624" s="165"/>
    </row>
    <row r="625" spans="1:15">
      <c r="A625" s="92"/>
      <c r="B625" s="93" t="s">
        <v>210</v>
      </c>
      <c r="C625" s="93" t="s">
        <v>101</v>
      </c>
      <c r="D625" s="153">
        <v>2</v>
      </c>
      <c r="E625" s="153" t="e">
        <f>SUM(F619:F624)</f>
        <v>#REF!</v>
      </c>
      <c r="F625" s="153" t="e">
        <f>E625*D625/100</f>
        <v>#REF!</v>
      </c>
      <c r="G625" s="158"/>
      <c r="H625" s="83"/>
      <c r="I625" s="164"/>
      <c r="J625" s="165"/>
      <c r="K625" s="164"/>
      <c r="L625" s="103"/>
      <c r="M625" s="103"/>
      <c r="N625" s="166"/>
      <c r="O625" s="165"/>
    </row>
    <row r="626" spans="1:15">
      <c r="A626" s="92">
        <v>3</v>
      </c>
      <c r="B626" s="93" t="s">
        <v>211</v>
      </c>
      <c r="C626" s="93"/>
      <c r="D626" s="153"/>
      <c r="E626" s="153"/>
      <c r="F626" s="153" t="e">
        <f>SUM(F627:F632)</f>
        <v>#REF!</v>
      </c>
      <c r="G626" s="158"/>
      <c r="H626" s="83"/>
      <c r="I626" s="164"/>
      <c r="J626" s="165"/>
      <c r="K626" s="164"/>
      <c r="L626" s="103"/>
      <c r="M626" s="103"/>
      <c r="N626" s="166"/>
      <c r="O626" s="165"/>
    </row>
    <row r="627" spans="1:15">
      <c r="A627" s="162"/>
      <c r="B627" s="93" t="s">
        <v>292</v>
      </c>
      <c r="C627" s="93" t="s">
        <v>179</v>
      </c>
      <c r="D627" s="153">
        <v>17.7</v>
      </c>
      <c r="E627" s="153" t="e">
        <f t="shared" ref="E627:E631" si="57">E541</f>
        <v>#REF!</v>
      </c>
      <c r="F627" s="153" t="e">
        <f t="shared" ref="F627:F631" si="58">E627*D627</f>
        <v>#REF!</v>
      </c>
      <c r="G627" s="158"/>
      <c r="H627" s="83"/>
      <c r="I627" s="164"/>
      <c r="J627" s="165"/>
      <c r="K627" s="164"/>
      <c r="L627" s="103"/>
      <c r="M627" s="103"/>
      <c r="N627" s="166"/>
      <c r="O627" s="165"/>
    </row>
    <row r="628" spans="1:15">
      <c r="A628" s="162"/>
      <c r="B628" s="93"/>
      <c r="C628" s="93"/>
      <c r="D628" s="153"/>
      <c r="E628" s="153"/>
      <c r="F628" s="153"/>
      <c r="G628" s="158"/>
      <c r="H628" s="83"/>
      <c r="I628" s="164"/>
      <c r="J628" s="165"/>
      <c r="K628" s="164"/>
      <c r="L628" s="103"/>
      <c r="M628" s="103"/>
      <c r="N628" s="166"/>
      <c r="O628" s="165"/>
    </row>
    <row r="629" spans="1:15">
      <c r="A629" s="162"/>
      <c r="B629" s="93" t="s">
        <v>273</v>
      </c>
      <c r="C629" s="93" t="s">
        <v>179</v>
      </c>
      <c r="D629" s="153">
        <v>18.36</v>
      </c>
      <c r="E629" s="153" t="e">
        <f t="shared" si="57"/>
        <v>#REF!</v>
      </c>
      <c r="F629" s="153" t="e">
        <f t="shared" si="58"/>
        <v>#REF!</v>
      </c>
      <c r="G629" s="158"/>
      <c r="H629" s="83"/>
      <c r="I629" s="164"/>
      <c r="J629" s="165"/>
      <c r="K629" s="164"/>
      <c r="L629" s="103"/>
      <c r="M629" s="103"/>
      <c r="N629" s="166"/>
      <c r="O629" s="165"/>
    </row>
    <row r="630" spans="1:15">
      <c r="A630" s="162"/>
      <c r="B630" s="93" t="s">
        <v>257</v>
      </c>
      <c r="C630" s="93" t="s">
        <v>179</v>
      </c>
      <c r="D630" s="153">
        <v>44</v>
      </c>
      <c r="E630" s="153" t="e">
        <f t="shared" si="57"/>
        <v>#REF!</v>
      </c>
      <c r="F630" s="153" t="e">
        <f t="shared" si="58"/>
        <v>#REF!</v>
      </c>
      <c r="G630" s="158"/>
      <c r="H630" s="83"/>
      <c r="I630" s="164"/>
      <c r="J630" s="165"/>
      <c r="K630" s="164"/>
      <c r="L630" s="103"/>
      <c r="M630" s="103"/>
      <c r="N630" s="166"/>
      <c r="O630" s="165"/>
    </row>
    <row r="631" spans="1:15">
      <c r="A631" s="162"/>
      <c r="B631" s="93" t="s">
        <v>293</v>
      </c>
      <c r="C631" s="93" t="s">
        <v>179</v>
      </c>
      <c r="D631" s="153">
        <v>1.5</v>
      </c>
      <c r="E631" s="153" t="e">
        <f t="shared" si="57"/>
        <v>#REF!</v>
      </c>
      <c r="F631" s="153" t="e">
        <f t="shared" si="58"/>
        <v>#REF!</v>
      </c>
      <c r="G631" s="158"/>
      <c r="H631" s="83"/>
      <c r="I631" s="164"/>
      <c r="J631" s="165"/>
      <c r="K631" s="164"/>
      <c r="L631" s="103"/>
      <c r="M631" s="103"/>
      <c r="N631" s="166"/>
      <c r="O631" s="165"/>
    </row>
    <row r="632" spans="1:15">
      <c r="A632" s="162"/>
      <c r="B632" s="93" t="s">
        <v>216</v>
      </c>
      <c r="C632" s="93" t="s">
        <v>101</v>
      </c>
      <c r="D632" s="153">
        <v>15</v>
      </c>
      <c r="E632" s="153" t="e">
        <f>SUM(F627:F631)</f>
        <v>#REF!</v>
      </c>
      <c r="F632" s="153" t="e">
        <f>E632*D632%</f>
        <v>#REF!</v>
      </c>
      <c r="G632" s="158"/>
      <c r="H632" s="83"/>
      <c r="I632" s="164"/>
      <c r="J632" s="165"/>
      <c r="K632" s="164"/>
      <c r="L632" s="103"/>
      <c r="M632" s="103"/>
      <c r="N632" s="166"/>
      <c r="O632" s="165"/>
    </row>
    <row r="633" spans="1:15">
      <c r="A633" s="92">
        <v>4</v>
      </c>
      <c r="B633" s="93" t="s">
        <v>279</v>
      </c>
      <c r="C633" s="95"/>
      <c r="D633" s="153"/>
      <c r="E633" s="153"/>
      <c r="F633" s="153" t="e">
        <f>SUM(F634:F635)</f>
        <v>#REF!</v>
      </c>
      <c r="G633" s="158"/>
      <c r="H633" s="83"/>
      <c r="I633" s="164"/>
      <c r="J633" s="165"/>
      <c r="K633" s="164"/>
      <c r="L633" s="103"/>
      <c r="M633" s="103"/>
      <c r="N633" s="166"/>
      <c r="O633" s="165"/>
    </row>
    <row r="634" spans="1:15">
      <c r="A634" s="106"/>
      <c r="B634" s="93" t="s">
        <v>259</v>
      </c>
      <c r="C634" s="93" t="s">
        <v>208</v>
      </c>
      <c r="D634" s="153">
        <v>102</v>
      </c>
      <c r="E634" s="153" t="e">
        <f>E548</f>
        <v>#REF!</v>
      </c>
      <c r="F634" s="153" t="e">
        <f>E634*D634</f>
        <v>#REF!</v>
      </c>
      <c r="G634" s="158"/>
      <c r="H634" s="83"/>
      <c r="I634" s="164"/>
      <c r="J634" s="165"/>
      <c r="K634" s="164"/>
      <c r="L634" s="103"/>
      <c r="M634" s="103"/>
      <c r="N634" s="166"/>
      <c r="O634" s="165"/>
    </row>
    <row r="635" spans="1:15">
      <c r="A635" s="106"/>
      <c r="B635" s="93" t="s">
        <v>260</v>
      </c>
      <c r="C635" s="93" t="s">
        <v>208</v>
      </c>
      <c r="D635" s="153">
        <v>102</v>
      </c>
      <c r="E635" s="153" t="e">
        <f>E549</f>
        <v>#REF!</v>
      </c>
      <c r="F635" s="153" t="e">
        <f>E635*D635</f>
        <v>#REF!</v>
      </c>
      <c r="G635" s="158"/>
      <c r="H635" s="83"/>
      <c r="I635" s="164"/>
      <c r="J635" s="165"/>
      <c r="K635" s="164"/>
      <c r="L635" s="103"/>
      <c r="M635" s="103"/>
      <c r="N635" s="166"/>
      <c r="O635" s="165"/>
    </row>
    <row r="636" spans="1:15">
      <c r="A636" s="92" t="s">
        <v>181</v>
      </c>
      <c r="B636" s="93" t="s">
        <v>142</v>
      </c>
      <c r="C636" s="135">
        <v>0.055</v>
      </c>
      <c r="D636" s="153"/>
      <c r="E636" s="153"/>
      <c r="F636" s="153" t="e">
        <f>F614*C636</f>
        <v>#REF!</v>
      </c>
      <c r="G636" s="158"/>
      <c r="H636" s="83"/>
      <c r="I636" s="164"/>
      <c r="J636" s="165"/>
      <c r="K636" s="164"/>
      <c r="L636" s="103"/>
      <c r="M636" s="103"/>
      <c r="N636" s="166"/>
      <c r="O636" s="165"/>
    </row>
    <row r="637" spans="1:15">
      <c r="A637" s="92"/>
      <c r="B637" s="93"/>
      <c r="C637" s="135"/>
      <c r="D637" s="153"/>
      <c r="E637" s="153"/>
      <c r="F637" s="153"/>
      <c r="G637" s="158"/>
      <c r="H637" s="83"/>
      <c r="I637" s="164"/>
      <c r="J637" s="165"/>
      <c r="K637" s="164"/>
      <c r="L637" s="103"/>
      <c r="M637" s="103"/>
      <c r="N637" s="166"/>
      <c r="O637" s="165"/>
    </row>
    <row r="638" spans="1:15">
      <c r="A638" s="92" t="s">
        <v>51</v>
      </c>
      <c r="B638" s="93" t="s">
        <v>143</v>
      </c>
      <c r="C638" s="136">
        <v>0.07</v>
      </c>
      <c r="D638" s="153"/>
      <c r="E638" s="153"/>
      <c r="F638" s="153" t="e">
        <f>F613*C638</f>
        <v>#REF!</v>
      </c>
      <c r="G638" s="158"/>
      <c r="H638" s="83"/>
      <c r="I638" s="164"/>
      <c r="J638" s="165"/>
      <c r="K638" s="164"/>
      <c r="L638" s="103"/>
      <c r="M638" s="103"/>
      <c r="N638" s="166"/>
      <c r="O638" s="165"/>
    </row>
    <row r="639" spans="1:15">
      <c r="A639" s="92" t="s">
        <v>74</v>
      </c>
      <c r="B639" s="93" t="s">
        <v>183</v>
      </c>
      <c r="C639" s="135">
        <v>0.07</v>
      </c>
      <c r="D639" s="153"/>
      <c r="E639" s="153"/>
      <c r="F639" s="153" t="e">
        <f>(F638+F613)*C639</f>
        <v>#REF!</v>
      </c>
      <c r="G639" s="158"/>
      <c r="H639" s="83"/>
      <c r="I639" s="164"/>
      <c r="J639" s="165"/>
      <c r="K639" s="164"/>
      <c r="L639" s="103"/>
      <c r="M639" s="103"/>
      <c r="N639" s="166"/>
      <c r="O639" s="165"/>
    </row>
    <row r="640" spans="1:15">
      <c r="A640" s="92" t="s">
        <v>184</v>
      </c>
      <c r="B640" s="93" t="s">
        <v>194</v>
      </c>
      <c r="C640" s="105"/>
      <c r="D640" s="153"/>
      <c r="E640" s="153"/>
      <c r="F640" s="153" t="e">
        <f>SUM(F641:F646)</f>
        <v>#REF!</v>
      </c>
      <c r="G640" s="158"/>
      <c r="H640" s="83"/>
      <c r="I640" s="164"/>
      <c r="J640" s="165"/>
      <c r="K640" s="164"/>
      <c r="L640" s="103"/>
      <c r="M640" s="103"/>
      <c r="N640" s="166"/>
      <c r="O640" s="165"/>
    </row>
    <row r="641" spans="1:15">
      <c r="A641" s="92"/>
      <c r="B641" s="93" t="s">
        <v>117</v>
      </c>
      <c r="C641" s="105" t="s">
        <v>42</v>
      </c>
      <c r="D641" s="153">
        <f>D623*配合比!E10</f>
        <v>34.68</v>
      </c>
      <c r="E641" s="153" t="e">
        <f t="shared" ref="E641:E643" si="59">E682</f>
        <v>#REF!</v>
      </c>
      <c r="F641" s="153" t="e">
        <f t="shared" ref="F641:F644" si="60">E641*D641</f>
        <v>#REF!</v>
      </c>
      <c r="G641" s="158"/>
      <c r="H641" s="83"/>
      <c r="I641" s="164"/>
      <c r="J641" s="165"/>
      <c r="K641" s="164"/>
      <c r="L641" s="103"/>
      <c r="M641" s="103"/>
      <c r="N641" s="166"/>
      <c r="O641" s="165"/>
    </row>
    <row r="642" spans="1:15">
      <c r="A642" s="92"/>
      <c r="B642" s="93" t="s">
        <v>118</v>
      </c>
      <c r="C642" s="93" t="s">
        <v>208</v>
      </c>
      <c r="D642" s="153">
        <f>D623*配合比!G10</f>
        <v>53.86</v>
      </c>
      <c r="E642" s="153" t="e">
        <f t="shared" si="59"/>
        <v>#REF!</v>
      </c>
      <c r="F642" s="153" t="e">
        <f t="shared" si="60"/>
        <v>#REF!</v>
      </c>
      <c r="G642" s="158"/>
      <c r="H642" s="83"/>
      <c r="I642" s="164"/>
      <c r="J642" s="165"/>
      <c r="K642" s="164"/>
      <c r="L642" s="103"/>
      <c r="M642" s="103"/>
      <c r="N642" s="166"/>
      <c r="O642" s="165"/>
    </row>
    <row r="643" spans="1:15">
      <c r="A643" s="92"/>
      <c r="B643" s="93" t="s">
        <v>119</v>
      </c>
      <c r="C643" s="93" t="s">
        <v>208</v>
      </c>
      <c r="D643" s="153">
        <f>D623*配合比!I10</f>
        <v>85.78</v>
      </c>
      <c r="E643" s="153" t="e">
        <f t="shared" si="59"/>
        <v>#REF!</v>
      </c>
      <c r="F643" s="153" t="e">
        <f t="shared" si="60"/>
        <v>#REF!</v>
      </c>
      <c r="G643" s="158"/>
      <c r="H643" s="83"/>
      <c r="I643" s="164"/>
      <c r="J643" s="165"/>
      <c r="K643" s="164"/>
      <c r="L643" s="103"/>
      <c r="M643" s="103"/>
      <c r="N643" s="166"/>
      <c r="O643" s="165"/>
    </row>
    <row r="644" spans="1:15">
      <c r="A644" s="92"/>
      <c r="B644" s="93" t="s">
        <v>274</v>
      </c>
      <c r="C644" s="93" t="s">
        <v>218</v>
      </c>
      <c r="D644" s="153">
        <f>D631*7.2</f>
        <v>10.8</v>
      </c>
      <c r="E644" s="153" t="e">
        <f>E686</f>
        <v>#REF!</v>
      </c>
      <c r="F644" s="153" t="e">
        <f t="shared" si="60"/>
        <v>#REF!</v>
      </c>
      <c r="G644" s="158"/>
      <c r="H644" s="83"/>
      <c r="I644" s="164"/>
      <c r="J644" s="165"/>
      <c r="K644" s="164"/>
      <c r="L644" s="103"/>
      <c r="M644" s="103"/>
      <c r="N644" s="166"/>
      <c r="O644" s="165"/>
    </row>
    <row r="645" spans="1:15">
      <c r="A645" s="92"/>
      <c r="B645" s="93" t="s">
        <v>217</v>
      </c>
      <c r="C645" s="105" t="s">
        <v>218</v>
      </c>
      <c r="D645" s="153"/>
      <c r="E645" s="153"/>
      <c r="F645" s="153"/>
      <c r="G645" s="158"/>
      <c r="H645" s="83"/>
      <c r="I645" s="164"/>
      <c r="J645" s="165"/>
      <c r="K645" s="164"/>
      <c r="L645" s="103"/>
      <c r="M645" s="103"/>
      <c r="N645" s="166"/>
      <c r="O645" s="165"/>
    </row>
    <row r="646" spans="1:15">
      <c r="A646" s="92"/>
      <c r="B646" s="93" t="s">
        <v>261</v>
      </c>
      <c r="C646" s="105"/>
      <c r="D646" s="153"/>
      <c r="E646" s="153"/>
      <c r="F646" s="153">
        <f>F647+F648</f>
        <v>5916</v>
      </c>
      <c r="G646" s="158"/>
      <c r="H646" s="83"/>
      <c r="I646" s="164"/>
      <c r="J646" s="165"/>
      <c r="K646" s="164"/>
      <c r="L646" s="103"/>
      <c r="M646" s="103"/>
      <c r="N646" s="166"/>
      <c r="O646" s="165"/>
    </row>
    <row r="647" spans="1:15">
      <c r="A647" s="92"/>
      <c r="B647" s="167" t="s">
        <v>262</v>
      </c>
      <c r="C647" s="167" t="s">
        <v>208</v>
      </c>
      <c r="D647" s="167">
        <f>D623</f>
        <v>102</v>
      </c>
      <c r="E647" s="167">
        <v>31</v>
      </c>
      <c r="F647" s="167">
        <f>D647*E647</f>
        <v>3162</v>
      </c>
      <c r="G647" s="158"/>
      <c r="H647" s="83"/>
      <c r="I647" s="164"/>
      <c r="J647" s="165"/>
      <c r="K647" s="164"/>
      <c r="L647" s="103"/>
      <c r="M647" s="103"/>
      <c r="N647" s="166"/>
      <c r="O647" s="165"/>
    </row>
    <row r="648" spans="1:15">
      <c r="A648" s="92"/>
      <c r="B648" s="167" t="s">
        <v>263</v>
      </c>
      <c r="C648" s="167" t="s">
        <v>208</v>
      </c>
      <c r="D648" s="167">
        <f>D647</f>
        <v>102</v>
      </c>
      <c r="E648" s="167">
        <v>27</v>
      </c>
      <c r="F648" s="167">
        <f>D648*E648</f>
        <v>2754</v>
      </c>
      <c r="G648" s="158"/>
      <c r="H648" s="83"/>
      <c r="I648" s="164"/>
      <c r="J648" s="165"/>
      <c r="K648" s="164"/>
      <c r="L648" s="103"/>
      <c r="M648" s="103"/>
      <c r="N648" s="166"/>
      <c r="O648" s="165"/>
    </row>
    <row r="649" spans="1:15">
      <c r="A649" s="92" t="s">
        <v>187</v>
      </c>
      <c r="B649" s="93" t="s">
        <v>185</v>
      </c>
      <c r="C649" s="152">
        <v>0.09</v>
      </c>
      <c r="D649" s="153"/>
      <c r="E649" s="153"/>
      <c r="F649" s="153" t="e">
        <f>(F613+F638+F639+F640)*C649</f>
        <v>#REF!</v>
      </c>
      <c r="G649" s="158"/>
      <c r="H649" s="83"/>
      <c r="I649" s="164"/>
      <c r="J649" s="165"/>
      <c r="K649" s="164"/>
      <c r="L649" s="103"/>
      <c r="M649" s="103"/>
      <c r="N649" s="166"/>
      <c r="O649" s="165"/>
    </row>
    <row r="650" spans="1:15">
      <c r="A650" s="106"/>
      <c r="B650" s="93" t="s">
        <v>186</v>
      </c>
      <c r="C650" s="93"/>
      <c r="D650" s="153"/>
      <c r="E650" s="153"/>
      <c r="F650" s="153" t="e">
        <f>F649+F640+F639+F638+F613</f>
        <v>#REF!</v>
      </c>
      <c r="G650" s="158"/>
      <c r="H650" s="83"/>
      <c r="I650" s="164"/>
      <c r="J650" s="165"/>
      <c r="K650" s="164"/>
      <c r="L650" s="103"/>
      <c r="M650" s="103"/>
      <c r="N650" s="166"/>
      <c r="O650" s="165"/>
    </row>
    <row r="651" spans="1:15">
      <c r="A651" s="92" t="s">
        <v>196</v>
      </c>
      <c r="B651" s="93" t="s">
        <v>188</v>
      </c>
      <c r="C651" s="80">
        <v>0.03</v>
      </c>
      <c r="D651" s="153"/>
      <c r="E651" s="153"/>
      <c r="F651" s="153" t="e">
        <f>F650*C651</f>
        <v>#REF!</v>
      </c>
      <c r="G651" s="158"/>
      <c r="H651" s="83"/>
      <c r="I651" s="164"/>
      <c r="J651" s="165"/>
      <c r="K651" s="164"/>
      <c r="L651" s="103"/>
      <c r="M651" s="103"/>
      <c r="N651" s="166"/>
      <c r="O651" s="165"/>
    </row>
    <row r="652" spans="1:15">
      <c r="A652" s="106"/>
      <c r="B652" s="93" t="s">
        <v>189</v>
      </c>
      <c r="C652" s="95"/>
      <c r="D652" s="160"/>
      <c r="E652" s="160"/>
      <c r="F652" s="153" t="e">
        <f>F650+F651</f>
        <v>#REF!</v>
      </c>
      <c r="G652" s="158"/>
      <c r="H652" s="83"/>
      <c r="I652" s="164"/>
      <c r="J652" s="165"/>
      <c r="K652" s="164"/>
      <c r="L652" s="103"/>
      <c r="M652" s="103"/>
      <c r="N652" s="166"/>
      <c r="O652" s="165"/>
    </row>
    <row r="653" spans="1:15">
      <c r="A653" s="83"/>
      <c r="B653" s="83"/>
      <c r="C653" s="83"/>
      <c r="D653" s="83"/>
      <c r="E653" s="83"/>
      <c r="F653" s="83"/>
      <c r="G653" s="83"/>
      <c r="H653" s="83"/>
      <c r="I653" s="164"/>
      <c r="J653" s="165"/>
      <c r="K653" s="164"/>
      <c r="L653" s="103"/>
      <c r="M653" s="103"/>
      <c r="N653" s="166"/>
      <c r="O653" s="165"/>
    </row>
    <row r="654" spans="1:15">
      <c r="A654" s="83"/>
      <c r="B654" s="83"/>
      <c r="C654" s="83"/>
      <c r="D654" s="83"/>
      <c r="E654" s="83"/>
      <c r="F654" s="83"/>
      <c r="G654" s="83"/>
      <c r="H654" s="83"/>
      <c r="I654" s="164"/>
      <c r="J654" s="165"/>
      <c r="K654" s="164"/>
      <c r="L654" s="103"/>
      <c r="M654" s="103"/>
      <c r="N654" s="166"/>
      <c r="O654" s="165"/>
    </row>
    <row r="655" spans="1:8">
      <c r="A655" s="88" t="s">
        <v>294</v>
      </c>
      <c r="B655" s="88"/>
      <c r="C655" s="88"/>
      <c r="D655" s="88"/>
      <c r="E655" s="88"/>
      <c r="F655" s="88"/>
      <c r="G655" s="164"/>
      <c r="H655" s="83"/>
    </row>
    <row r="656" spans="1:8">
      <c r="A656" s="89" t="s">
        <v>295</v>
      </c>
      <c r="B656" s="89"/>
      <c r="C656" s="89"/>
      <c r="D656" s="109"/>
      <c r="E656" s="155" t="s">
        <v>199</v>
      </c>
      <c r="F656" s="156"/>
      <c r="G656" s="157"/>
      <c r="H656" s="83"/>
    </row>
    <row r="657" spans="1:8">
      <c r="A657" s="92" t="s">
        <v>201</v>
      </c>
      <c r="B657" s="93" t="s">
        <v>202</v>
      </c>
      <c r="C657" s="93" t="s">
        <v>242</v>
      </c>
      <c r="D657" s="153" t="s">
        <v>243</v>
      </c>
      <c r="E657" s="153" t="s">
        <v>296</v>
      </c>
      <c r="F657" s="153" t="s">
        <v>297</v>
      </c>
      <c r="G657" s="158"/>
      <c r="H657" s="83"/>
    </row>
    <row r="658" spans="1:8">
      <c r="A658" s="92" t="s">
        <v>7</v>
      </c>
      <c r="B658" s="93" t="s">
        <v>205</v>
      </c>
      <c r="C658" s="95"/>
      <c r="D658" s="153"/>
      <c r="E658" s="153"/>
      <c r="F658" s="153" t="e">
        <f>F659+F677+F678</f>
        <v>#REF!</v>
      </c>
      <c r="G658" s="158"/>
      <c r="H658" s="83"/>
    </row>
    <row r="659" spans="1:8">
      <c r="A659" s="92" t="s">
        <v>172</v>
      </c>
      <c r="B659" s="93" t="s">
        <v>171</v>
      </c>
      <c r="C659" s="95"/>
      <c r="D659" s="153"/>
      <c r="E659" s="153"/>
      <c r="F659" s="153" t="e">
        <f>F660+F662+F669+F674</f>
        <v>#REF!</v>
      </c>
      <c r="G659" s="158"/>
      <c r="H659" s="83"/>
    </row>
    <row r="660" spans="1:8">
      <c r="A660" s="92">
        <v>1</v>
      </c>
      <c r="B660" s="93" t="s">
        <v>173</v>
      </c>
      <c r="C660" s="96"/>
      <c r="D660" s="153"/>
      <c r="E660" s="153"/>
      <c r="F660" s="153">
        <f>SUM(F661:F661)</f>
        <v>2298.57</v>
      </c>
      <c r="G660" s="158"/>
      <c r="H660" s="83"/>
    </row>
    <row r="661" spans="1:8">
      <c r="A661" s="92"/>
      <c r="B661" s="96" t="s">
        <v>174</v>
      </c>
      <c r="C661" s="96" t="s">
        <v>175</v>
      </c>
      <c r="D661" s="153">
        <v>450.7</v>
      </c>
      <c r="E661" s="153">
        <v>5.1</v>
      </c>
      <c r="F661" s="153">
        <f>E661*D661</f>
        <v>2298.57</v>
      </c>
      <c r="G661" s="158"/>
      <c r="H661" s="83"/>
    </row>
    <row r="662" spans="1:8">
      <c r="A662" s="92">
        <v>2</v>
      </c>
      <c r="B662" s="93" t="s">
        <v>206</v>
      </c>
      <c r="C662" s="95"/>
      <c r="D662" s="153"/>
      <c r="E662" s="153"/>
      <c r="F662" s="153" t="e">
        <f>SUM(F663:F668)</f>
        <v>#REF!</v>
      </c>
      <c r="G662" s="158"/>
      <c r="H662" s="83"/>
    </row>
    <row r="663" spans="1:8">
      <c r="A663" s="162"/>
      <c r="B663" s="93" t="s">
        <v>298</v>
      </c>
      <c r="C663" s="93" t="s">
        <v>208</v>
      </c>
      <c r="D663" s="153">
        <v>0.19</v>
      </c>
      <c r="E663" s="153" t="e">
        <f>E578</f>
        <v>#REF!</v>
      </c>
      <c r="F663" s="153" t="e">
        <f t="shared" ref="F663:F667" si="61">D663*E663</f>
        <v>#REF!</v>
      </c>
      <c r="G663" s="158"/>
      <c r="H663" s="83"/>
    </row>
    <row r="664" spans="1:8">
      <c r="A664" s="162"/>
      <c r="B664" s="93" t="s">
        <v>299</v>
      </c>
      <c r="C664" s="93" t="s">
        <v>208</v>
      </c>
      <c r="D664" s="153">
        <v>0.62</v>
      </c>
      <c r="E664" s="153" t="e">
        <f>E663</f>
        <v>#REF!</v>
      </c>
      <c r="F664" s="153" t="e">
        <f t="shared" si="61"/>
        <v>#REF!</v>
      </c>
      <c r="G664" s="158"/>
      <c r="H664" s="83"/>
    </row>
    <row r="665" spans="1:8">
      <c r="A665" s="92"/>
      <c r="B665" s="93" t="s">
        <v>300</v>
      </c>
      <c r="C665" s="93" t="s">
        <v>208</v>
      </c>
      <c r="D665" s="153">
        <v>100</v>
      </c>
      <c r="E665" s="153" t="e">
        <f>补!F613/100</f>
        <v>#REF!</v>
      </c>
      <c r="F665" s="153" t="e">
        <f t="shared" si="61"/>
        <v>#REF!</v>
      </c>
      <c r="G665" s="158"/>
      <c r="H665" s="83"/>
    </row>
    <row r="666" spans="1:8">
      <c r="A666" s="92"/>
      <c r="B666" s="93" t="s">
        <v>304</v>
      </c>
      <c r="C666" s="93" t="s">
        <v>208</v>
      </c>
      <c r="D666" s="153">
        <v>8.6</v>
      </c>
      <c r="E666" s="153" t="e">
        <f>配合比!O10</f>
        <v>#REF!</v>
      </c>
      <c r="F666" s="153" t="e">
        <f t="shared" si="61"/>
        <v>#REF!</v>
      </c>
      <c r="G666" s="158"/>
      <c r="H666" s="83"/>
    </row>
    <row r="667" spans="1:8">
      <c r="A667" s="92"/>
      <c r="B667" s="93" t="s">
        <v>228</v>
      </c>
      <c r="C667" s="93" t="s">
        <v>208</v>
      </c>
      <c r="D667" s="153">
        <v>1.6</v>
      </c>
      <c r="E667" s="153" t="e">
        <f>配合比!O16</f>
        <v>#REF!</v>
      </c>
      <c r="F667" s="153" t="e">
        <f t="shared" si="61"/>
        <v>#REF!</v>
      </c>
      <c r="G667" s="158"/>
      <c r="H667" s="83"/>
    </row>
    <row r="668" spans="1:8">
      <c r="A668" s="92"/>
      <c r="B668" s="93" t="s">
        <v>210</v>
      </c>
      <c r="C668" s="93" t="s">
        <v>101</v>
      </c>
      <c r="D668" s="153">
        <v>0.5</v>
      </c>
      <c r="E668" s="153" t="e">
        <f>SUM(F663:F667)</f>
        <v>#REF!</v>
      </c>
      <c r="F668" s="153" t="e">
        <f>D668*E668%</f>
        <v>#REF!</v>
      </c>
      <c r="G668" s="158"/>
      <c r="H668" s="83"/>
    </row>
    <row r="669" spans="1:8">
      <c r="A669" s="92">
        <v>3</v>
      </c>
      <c r="B669" s="93" t="s">
        <v>211</v>
      </c>
      <c r="C669" s="93"/>
      <c r="D669" s="153"/>
      <c r="E669" s="153"/>
      <c r="F669" s="153" t="e">
        <f>SUM(F670:F673)</f>
        <v>#REF!</v>
      </c>
      <c r="G669" s="158"/>
      <c r="H669" s="83"/>
    </row>
    <row r="670" spans="1:8">
      <c r="A670" s="162"/>
      <c r="B670" s="93" t="s">
        <v>284</v>
      </c>
      <c r="C670" s="93" t="s">
        <v>179</v>
      </c>
      <c r="D670" s="153">
        <v>29.5</v>
      </c>
      <c r="E670" s="153" t="e">
        <f t="shared" ref="E670:E672" si="62">E585</f>
        <v>#REF!</v>
      </c>
      <c r="F670" s="153" t="e">
        <f t="shared" ref="F670:F672" si="63">E670*D670</f>
        <v>#REF!</v>
      </c>
      <c r="G670" s="158"/>
      <c r="H670" s="83"/>
    </row>
    <row r="671" spans="1:8">
      <c r="A671" s="162"/>
      <c r="B671" s="93" t="s">
        <v>273</v>
      </c>
      <c r="C671" s="93" t="s">
        <v>179</v>
      </c>
      <c r="D671" s="153">
        <v>1.59</v>
      </c>
      <c r="E671" s="153" t="e">
        <f t="shared" si="62"/>
        <v>#REF!</v>
      </c>
      <c r="F671" s="153" t="e">
        <f t="shared" si="63"/>
        <v>#REF!</v>
      </c>
      <c r="G671" s="158"/>
      <c r="H671" s="83"/>
    </row>
    <row r="672" spans="1:8">
      <c r="A672" s="162"/>
      <c r="B672" s="93" t="s">
        <v>253</v>
      </c>
      <c r="C672" s="93" t="s">
        <v>179</v>
      </c>
      <c r="D672" s="153">
        <v>8</v>
      </c>
      <c r="E672" s="153" t="e">
        <f t="shared" si="62"/>
        <v>#REF!</v>
      </c>
      <c r="F672" s="153" t="e">
        <f t="shared" si="63"/>
        <v>#REF!</v>
      </c>
      <c r="G672" s="158"/>
      <c r="H672" s="83"/>
    </row>
    <row r="673" spans="1:8">
      <c r="A673" s="162"/>
      <c r="B673" s="93" t="s">
        <v>216</v>
      </c>
      <c r="C673" s="93" t="s">
        <v>101</v>
      </c>
      <c r="D673" s="153">
        <v>1</v>
      </c>
      <c r="E673" s="153" t="e">
        <f>SUM(F670:F672)</f>
        <v>#REF!</v>
      </c>
      <c r="F673" s="153" t="e">
        <f>E673*D673%</f>
        <v>#REF!</v>
      </c>
      <c r="G673" s="158"/>
      <c r="H673" s="83"/>
    </row>
    <row r="674" spans="1:8">
      <c r="A674" s="92">
        <v>4</v>
      </c>
      <c r="B674" s="93" t="s">
        <v>258</v>
      </c>
      <c r="C674" s="93"/>
      <c r="D674" s="153"/>
      <c r="E674" s="153"/>
      <c r="F674" s="153" t="e">
        <f>SUM(F675:F676)</f>
        <v>#REF!</v>
      </c>
      <c r="G674" s="158"/>
      <c r="H674" s="83"/>
    </row>
    <row r="675" spans="1:8">
      <c r="A675" s="92"/>
      <c r="B675" s="93" t="s">
        <v>302</v>
      </c>
      <c r="C675" s="93" t="s">
        <v>208</v>
      </c>
      <c r="D675" s="153">
        <v>100</v>
      </c>
      <c r="E675" s="153"/>
      <c r="F675" s="153">
        <f>E675*D675</f>
        <v>0</v>
      </c>
      <c r="G675" s="158"/>
      <c r="H675" s="83"/>
    </row>
    <row r="676" spans="1:8">
      <c r="A676" s="106"/>
      <c r="B676" s="93" t="s">
        <v>259</v>
      </c>
      <c r="C676" s="93" t="s">
        <v>208</v>
      </c>
      <c r="D676" s="153">
        <v>8.6</v>
      </c>
      <c r="E676" s="153" t="e">
        <f>E591</f>
        <v>#REF!</v>
      </c>
      <c r="F676" s="153" t="e">
        <f>E676*D676</f>
        <v>#REF!</v>
      </c>
      <c r="G676" s="158"/>
      <c r="H676" s="83"/>
    </row>
    <row r="677" spans="1:8">
      <c r="A677" s="92" t="s">
        <v>181</v>
      </c>
      <c r="B677" s="93" t="s">
        <v>142</v>
      </c>
      <c r="C677" s="135">
        <v>0.055</v>
      </c>
      <c r="D677" s="153"/>
      <c r="E677" s="153"/>
      <c r="F677" s="153" t="e">
        <f>F659*C677</f>
        <v>#REF!</v>
      </c>
      <c r="G677" s="158"/>
      <c r="H677" s="83"/>
    </row>
    <row r="678" spans="1:8">
      <c r="A678" s="92"/>
      <c r="B678" s="93"/>
      <c r="C678" s="135"/>
      <c r="D678" s="153"/>
      <c r="E678" s="153"/>
      <c r="F678" s="153"/>
      <c r="G678" s="158"/>
      <c r="H678" s="83"/>
    </row>
    <row r="679" spans="1:8">
      <c r="A679" s="92" t="s">
        <v>51</v>
      </c>
      <c r="B679" s="93" t="s">
        <v>143</v>
      </c>
      <c r="C679" s="136">
        <v>0.07</v>
      </c>
      <c r="D679" s="153"/>
      <c r="E679" s="153"/>
      <c r="F679" s="153" t="e">
        <f>F658*C679</f>
        <v>#REF!</v>
      </c>
      <c r="G679" s="158"/>
      <c r="H679" s="83"/>
    </row>
    <row r="680" spans="1:8">
      <c r="A680" s="92" t="s">
        <v>74</v>
      </c>
      <c r="B680" s="93" t="s">
        <v>183</v>
      </c>
      <c r="C680" s="135">
        <v>0.07</v>
      </c>
      <c r="D680" s="153"/>
      <c r="E680" s="153"/>
      <c r="F680" s="153" t="e">
        <f>(F658+F679)*C680</f>
        <v>#REF!</v>
      </c>
      <c r="G680" s="158"/>
      <c r="H680" s="83"/>
    </row>
    <row r="681" spans="1:8">
      <c r="A681" s="92" t="s">
        <v>184</v>
      </c>
      <c r="B681" s="93" t="s">
        <v>194</v>
      </c>
      <c r="C681" s="105"/>
      <c r="D681" s="153"/>
      <c r="E681" s="153"/>
      <c r="F681" s="153" t="e">
        <f>SUM(F682:F688)</f>
        <v>#REF!</v>
      </c>
      <c r="G681" s="158"/>
      <c r="H681" s="83"/>
    </row>
    <row r="682" spans="1:8">
      <c r="A682" s="92"/>
      <c r="B682" s="93" t="s">
        <v>117</v>
      </c>
      <c r="C682" s="105" t="s">
        <v>42</v>
      </c>
      <c r="D682" s="153">
        <f>D666*配合比!E10+D665*0.01*补!D641+D667*配合比!E16</f>
        <v>37.96</v>
      </c>
      <c r="E682" s="153" t="e">
        <f t="shared" ref="E682:E684" si="64">E597</f>
        <v>#REF!</v>
      </c>
      <c r="F682" s="153" t="e">
        <f t="shared" ref="F682:F684" si="65">E682*D682</f>
        <v>#REF!</v>
      </c>
      <c r="G682" s="158"/>
      <c r="H682" s="83"/>
    </row>
    <row r="683" spans="1:8">
      <c r="A683" s="92"/>
      <c r="B683" s="93" t="s">
        <v>118</v>
      </c>
      <c r="C683" s="93" t="s">
        <v>208</v>
      </c>
      <c r="D683" s="153">
        <f>D665*0.01*补!D642+D666*配合比!G10+D667*配合比!G16</f>
        <v>60.18</v>
      </c>
      <c r="E683" s="153" t="e">
        <f t="shared" si="64"/>
        <v>#REF!</v>
      </c>
      <c r="F683" s="153" t="e">
        <f t="shared" si="65"/>
        <v>#REF!</v>
      </c>
      <c r="G683" s="158"/>
      <c r="H683" s="83"/>
    </row>
    <row r="684" spans="1:8">
      <c r="A684" s="92"/>
      <c r="B684" s="93" t="s">
        <v>119</v>
      </c>
      <c r="C684" s="93" t="s">
        <v>208</v>
      </c>
      <c r="D684" s="153">
        <f>D665*0.01*补!D643+D666*配合比!I10</f>
        <v>93.01</v>
      </c>
      <c r="E684" s="153" t="e">
        <f t="shared" si="64"/>
        <v>#REF!</v>
      </c>
      <c r="F684" s="153" t="e">
        <f t="shared" si="65"/>
        <v>#REF!</v>
      </c>
      <c r="G684" s="158"/>
      <c r="H684" s="83"/>
    </row>
    <row r="685" spans="1:8">
      <c r="A685" s="92"/>
      <c r="B685" s="93"/>
      <c r="C685" s="93"/>
      <c r="D685" s="153"/>
      <c r="E685" s="153"/>
      <c r="F685" s="153"/>
      <c r="G685" s="158"/>
      <c r="H685" s="83"/>
    </row>
    <row r="686" spans="1:8">
      <c r="A686" s="92"/>
      <c r="B686" s="93" t="s">
        <v>274</v>
      </c>
      <c r="C686" s="93" t="s">
        <v>218</v>
      </c>
      <c r="D686" s="153">
        <f>D670*5.8+D644</f>
        <v>181.9</v>
      </c>
      <c r="E686" s="153" t="e">
        <f>E601</f>
        <v>#REF!</v>
      </c>
      <c r="F686" s="153" t="e">
        <f>E686*D686</f>
        <v>#REF!</v>
      </c>
      <c r="G686" s="158"/>
      <c r="H686" s="83"/>
    </row>
    <row r="687" spans="1:8">
      <c r="A687" s="92"/>
      <c r="B687" s="93" t="s">
        <v>217</v>
      </c>
      <c r="C687" s="105" t="s">
        <v>218</v>
      </c>
      <c r="D687" s="153"/>
      <c r="E687" s="153"/>
      <c r="F687" s="153">
        <f>E687*D687</f>
        <v>0</v>
      </c>
      <c r="G687" s="158"/>
      <c r="H687" s="83"/>
    </row>
    <row r="688" spans="1:8">
      <c r="A688" s="92"/>
      <c r="B688" s="93" t="s">
        <v>261</v>
      </c>
      <c r="C688" s="105"/>
      <c r="D688" s="153"/>
      <c r="E688" s="153"/>
      <c r="F688" s="153">
        <f>F689+F690</f>
        <v>5916</v>
      </c>
      <c r="G688" s="158"/>
      <c r="H688" s="83"/>
    </row>
    <row r="689" spans="1:8">
      <c r="A689" s="92"/>
      <c r="B689" s="167" t="s">
        <v>262</v>
      </c>
      <c r="C689" s="167" t="s">
        <v>208</v>
      </c>
      <c r="D689" s="167">
        <f>D647</f>
        <v>102</v>
      </c>
      <c r="E689" s="167">
        <v>31</v>
      </c>
      <c r="F689" s="167">
        <f>D689*E689</f>
        <v>3162</v>
      </c>
      <c r="G689" s="158"/>
      <c r="H689" s="83"/>
    </row>
    <row r="690" spans="1:8">
      <c r="A690" s="92"/>
      <c r="B690" s="167" t="s">
        <v>263</v>
      </c>
      <c r="C690" s="167" t="s">
        <v>208</v>
      </c>
      <c r="D690" s="167">
        <f>D689</f>
        <v>102</v>
      </c>
      <c r="E690" s="167">
        <v>27</v>
      </c>
      <c r="F690" s="167">
        <f>D690*E690</f>
        <v>2754</v>
      </c>
      <c r="G690" s="158"/>
      <c r="H690" s="83"/>
    </row>
    <row r="691" spans="1:8">
      <c r="A691" s="92"/>
      <c r="B691" s="93"/>
      <c r="C691" s="105"/>
      <c r="D691" s="153"/>
      <c r="E691" s="153"/>
      <c r="F691" s="153"/>
      <c r="G691" s="158"/>
      <c r="H691" s="83"/>
    </row>
    <row r="692" spans="1:8">
      <c r="A692" s="92" t="s">
        <v>187</v>
      </c>
      <c r="B692" s="93" t="s">
        <v>185</v>
      </c>
      <c r="C692" s="152">
        <v>0.09</v>
      </c>
      <c r="D692" s="153"/>
      <c r="E692" s="153"/>
      <c r="F692" s="153" t="e">
        <f>(F658+F679+F680+F681)*C692</f>
        <v>#REF!</v>
      </c>
      <c r="G692" s="158"/>
      <c r="H692" s="83"/>
    </row>
    <row r="693" spans="1:8">
      <c r="A693" s="106"/>
      <c r="B693" s="93" t="s">
        <v>186</v>
      </c>
      <c r="C693" s="93"/>
      <c r="D693" s="153"/>
      <c r="E693" s="153"/>
      <c r="F693" s="153" t="e">
        <f>F680+F679++F692+F658+F681</f>
        <v>#REF!</v>
      </c>
      <c r="G693" s="158"/>
      <c r="H693" s="83"/>
    </row>
    <row r="694" spans="1:8">
      <c r="A694" s="106"/>
      <c r="B694" s="93" t="s">
        <v>219</v>
      </c>
      <c r="C694" s="80">
        <v>0.03</v>
      </c>
      <c r="D694" s="153"/>
      <c r="E694" s="153"/>
      <c r="F694" s="153" t="e">
        <f>(F658+F679+F680+F681+F692)*C694</f>
        <v>#REF!</v>
      </c>
      <c r="G694" s="158"/>
      <c r="H694" s="83"/>
    </row>
    <row r="695" spans="1:8">
      <c r="A695" s="92" t="s">
        <v>196</v>
      </c>
      <c r="B695" s="93" t="s">
        <v>189</v>
      </c>
      <c r="C695" s="93"/>
      <c r="D695" s="153"/>
      <c r="E695" s="153"/>
      <c r="F695" s="153" t="e">
        <f>SUM(F693:F694)</f>
        <v>#REF!</v>
      </c>
      <c r="G695" s="159"/>
      <c r="H695" s="83"/>
    </row>
    <row r="696" spans="1:8">
      <c r="A696" s="83"/>
      <c r="B696" s="83"/>
      <c r="C696" s="83"/>
      <c r="D696" s="83"/>
      <c r="E696" s="83"/>
      <c r="F696" s="83"/>
      <c r="G696" s="83"/>
      <c r="H696" s="83"/>
    </row>
    <row r="697" spans="1:8">
      <c r="A697" s="83"/>
      <c r="B697" s="83"/>
      <c r="C697" s="83"/>
      <c r="D697" s="83"/>
      <c r="E697" s="83"/>
      <c r="F697" s="83"/>
      <c r="G697" s="83"/>
      <c r="H697" s="83"/>
    </row>
    <row r="698" spans="1:15">
      <c r="A698" s="83"/>
      <c r="B698" s="83"/>
      <c r="C698" s="83"/>
      <c r="D698" s="83"/>
      <c r="E698" s="83"/>
      <c r="F698" s="83"/>
      <c r="G698" s="83"/>
      <c r="H698" s="83"/>
      <c r="I698" s="83"/>
      <c r="J698" s="83"/>
      <c r="K698" s="83"/>
      <c r="L698" s="83"/>
      <c r="M698" s="83"/>
      <c r="N698" s="83"/>
      <c r="O698" s="83"/>
    </row>
    <row r="699" spans="1:15">
      <c r="A699" s="83"/>
      <c r="B699" s="83"/>
      <c r="C699" s="83"/>
      <c r="D699" s="83"/>
      <c r="E699" s="83"/>
      <c r="F699" s="83"/>
      <c r="G699" s="83"/>
      <c r="H699" s="83"/>
      <c r="I699" s="83"/>
      <c r="J699" s="83"/>
      <c r="K699" s="83"/>
      <c r="L699" s="83"/>
      <c r="M699" s="83"/>
      <c r="N699" s="83"/>
      <c r="O699" s="83"/>
    </row>
    <row r="700" spans="1:7">
      <c r="A700" s="168" t="s">
        <v>305</v>
      </c>
      <c r="B700" s="168"/>
      <c r="C700" s="168"/>
      <c r="D700" s="168"/>
      <c r="E700" s="168"/>
      <c r="F700" s="168"/>
      <c r="G700" s="173"/>
    </row>
    <row r="701" spans="1:7">
      <c r="A701" s="169" t="s">
        <v>306</v>
      </c>
      <c r="B701" s="169"/>
      <c r="C701" s="169"/>
      <c r="D701" s="169"/>
      <c r="E701" s="174" t="s">
        <v>307</v>
      </c>
      <c r="F701" s="175"/>
      <c r="G701" s="175"/>
    </row>
    <row r="702" spans="1:7">
      <c r="A702" s="170" t="s">
        <v>106</v>
      </c>
      <c r="B702" s="171" t="s">
        <v>107</v>
      </c>
      <c r="C702" s="171" t="s">
        <v>3</v>
      </c>
      <c r="D702" s="172" t="s">
        <v>4</v>
      </c>
      <c r="E702" s="86" t="s">
        <v>122</v>
      </c>
      <c r="F702" s="86" t="s">
        <v>170</v>
      </c>
      <c r="G702" s="174"/>
    </row>
    <row r="703" spans="1:7">
      <c r="A703" s="170" t="s">
        <v>224</v>
      </c>
      <c r="B703" s="171" t="s">
        <v>205</v>
      </c>
      <c r="C703" s="171" t="s">
        <v>104</v>
      </c>
      <c r="D703" s="172"/>
      <c r="E703" s="172"/>
      <c r="F703" s="172" t="e">
        <f>F704+F720+F721</f>
        <v>#REF!</v>
      </c>
      <c r="G703" s="174"/>
    </row>
    <row r="704" spans="1:7">
      <c r="A704" s="170" t="s">
        <v>225</v>
      </c>
      <c r="B704" s="171" t="s">
        <v>171</v>
      </c>
      <c r="C704" s="171" t="s">
        <v>104</v>
      </c>
      <c r="D704" s="172"/>
      <c r="E704" s="172"/>
      <c r="F704" s="172" t="e">
        <f>F705+F709+F712</f>
        <v>#REF!</v>
      </c>
      <c r="G704" s="174"/>
    </row>
    <row r="705" spans="1:7">
      <c r="A705" s="170" t="s">
        <v>226</v>
      </c>
      <c r="B705" s="171" t="s">
        <v>173</v>
      </c>
      <c r="C705" s="171" t="s">
        <v>175</v>
      </c>
      <c r="D705" s="172"/>
      <c r="E705" s="172"/>
      <c r="F705" s="172">
        <f>F706+F707</f>
        <v>15430.47</v>
      </c>
      <c r="G705" s="174"/>
    </row>
    <row r="706" spans="1:7">
      <c r="A706" s="170"/>
      <c r="B706" s="171" t="s">
        <v>174</v>
      </c>
      <c r="C706" s="171" t="s">
        <v>175</v>
      </c>
      <c r="D706" s="172">
        <v>1560.67</v>
      </c>
      <c r="E706" s="172">
        <f>8.1</f>
        <v>8.1</v>
      </c>
      <c r="F706" s="172">
        <f t="shared" ref="F706:F711" si="66">D706*E706</f>
        <v>12641.43</v>
      </c>
      <c r="G706" s="174"/>
    </row>
    <row r="707" spans="1:7">
      <c r="A707" s="170"/>
      <c r="B707" s="171" t="s">
        <v>176</v>
      </c>
      <c r="C707" s="171" t="s">
        <v>175</v>
      </c>
      <c r="D707" s="172">
        <v>483.37</v>
      </c>
      <c r="E707" s="172">
        <v>5.77</v>
      </c>
      <c r="F707" s="172">
        <f t="shared" si="66"/>
        <v>2789.04</v>
      </c>
      <c r="G707" s="174"/>
    </row>
    <row r="708" spans="1:7">
      <c r="A708" s="170"/>
      <c r="B708" s="171" t="s">
        <v>186</v>
      </c>
      <c r="C708" s="171" t="s">
        <v>175</v>
      </c>
      <c r="D708" s="172">
        <f>D706+D707</f>
        <v>2044.04</v>
      </c>
      <c r="E708" s="172"/>
      <c r="F708" s="172"/>
      <c r="G708" s="174"/>
    </row>
    <row r="709" spans="1:7">
      <c r="A709" s="170" t="s">
        <v>227</v>
      </c>
      <c r="B709" s="171" t="s">
        <v>206</v>
      </c>
      <c r="C709" s="171" t="s">
        <v>104</v>
      </c>
      <c r="D709" s="172"/>
      <c r="E709" s="172"/>
      <c r="F709" s="172" t="e">
        <f>SUM(F710:F711)</f>
        <v>#REF!</v>
      </c>
      <c r="G709" s="174"/>
    </row>
    <row r="710" spans="1:7">
      <c r="A710" s="170"/>
      <c r="B710" s="171" t="s">
        <v>308</v>
      </c>
      <c r="C710" s="171" t="s">
        <v>11</v>
      </c>
      <c r="D710" s="176">
        <v>1010</v>
      </c>
      <c r="E710" s="172">
        <v>107.4</v>
      </c>
      <c r="F710" s="172">
        <f t="shared" si="66"/>
        <v>108474</v>
      </c>
      <c r="G710" s="174"/>
    </row>
    <row r="711" spans="1:7">
      <c r="A711" s="170"/>
      <c r="B711" s="171" t="s">
        <v>180</v>
      </c>
      <c r="C711" s="171" t="s">
        <v>101</v>
      </c>
      <c r="D711" s="170" t="s">
        <v>309</v>
      </c>
      <c r="E711" s="172" t="e">
        <f>F705+F712</f>
        <v>#REF!</v>
      </c>
      <c r="F711" s="172" t="e">
        <f t="shared" si="66"/>
        <v>#REF!</v>
      </c>
      <c r="G711" s="174"/>
    </row>
    <row r="712" spans="1:7">
      <c r="A712" s="170" t="s">
        <v>230</v>
      </c>
      <c r="B712" s="171" t="s">
        <v>177</v>
      </c>
      <c r="C712" s="171" t="s">
        <v>104</v>
      </c>
      <c r="D712" s="172"/>
      <c r="E712" s="172"/>
      <c r="F712" s="172" t="e">
        <f>SUM(F713:F719)</f>
        <v>#REF!</v>
      </c>
      <c r="G712" s="174"/>
    </row>
    <row r="713" spans="1:7">
      <c r="A713" s="170"/>
      <c r="B713" s="171" t="s">
        <v>293</v>
      </c>
      <c r="C713" s="171" t="s">
        <v>179</v>
      </c>
      <c r="D713" s="172">
        <v>0.52</v>
      </c>
      <c r="E713" s="172" t="e">
        <f>#REF!</f>
        <v>#REF!</v>
      </c>
      <c r="F713" s="172" t="e">
        <f t="shared" ref="F713:F719" si="67">D713*E713</f>
        <v>#REF!</v>
      </c>
      <c r="G713" s="174"/>
    </row>
    <row r="714" spans="1:7">
      <c r="A714" s="170"/>
      <c r="B714" s="171" t="s">
        <v>284</v>
      </c>
      <c r="C714" s="171" t="s">
        <v>179</v>
      </c>
      <c r="D714" s="172">
        <v>81.67</v>
      </c>
      <c r="E714" s="172" t="e">
        <f>#REF!</f>
        <v>#REF!</v>
      </c>
      <c r="F714" s="172" t="e">
        <f t="shared" si="67"/>
        <v>#REF!</v>
      </c>
      <c r="G714" s="174"/>
    </row>
    <row r="715" spans="1:7">
      <c r="A715" s="170"/>
      <c r="B715" s="171" t="s">
        <v>310</v>
      </c>
      <c r="C715" s="171" t="s">
        <v>179</v>
      </c>
      <c r="D715" s="172">
        <v>1294.14</v>
      </c>
      <c r="E715" s="172">
        <v>0.16</v>
      </c>
      <c r="F715" s="172">
        <f t="shared" si="67"/>
        <v>207.06</v>
      </c>
      <c r="G715" s="174"/>
    </row>
    <row r="716" spans="1:7">
      <c r="A716" s="170"/>
      <c r="B716" s="171" t="s">
        <v>311</v>
      </c>
      <c r="C716" s="171" t="s">
        <v>179</v>
      </c>
      <c r="D716" s="172">
        <v>77.97</v>
      </c>
      <c r="E716" s="172">
        <v>17.87</v>
      </c>
      <c r="F716" s="172">
        <f t="shared" si="67"/>
        <v>1393.32</v>
      </c>
      <c r="G716" s="174"/>
    </row>
    <row r="717" spans="1:7">
      <c r="A717" s="170"/>
      <c r="B717" s="171" t="s">
        <v>312</v>
      </c>
      <c r="C717" s="171" t="s">
        <v>179</v>
      </c>
      <c r="D717" s="172"/>
      <c r="E717" s="172"/>
      <c r="F717" s="172">
        <f t="shared" si="67"/>
        <v>0</v>
      </c>
      <c r="G717" s="174"/>
    </row>
    <row r="718" spans="1:7">
      <c r="A718" s="170"/>
      <c r="B718" s="171" t="s">
        <v>313</v>
      </c>
      <c r="C718" s="171" t="s">
        <v>179</v>
      </c>
      <c r="D718" s="172"/>
      <c r="E718" s="172"/>
      <c r="F718" s="172">
        <f t="shared" si="67"/>
        <v>0</v>
      </c>
      <c r="G718" s="174"/>
    </row>
    <row r="719" spans="1:7">
      <c r="A719" s="170"/>
      <c r="B719" s="171" t="s">
        <v>216</v>
      </c>
      <c r="C719" s="171" t="s">
        <v>101</v>
      </c>
      <c r="D719" s="170" t="s">
        <v>314</v>
      </c>
      <c r="E719" s="172" t="e">
        <f>SUM(F713:F718)</f>
        <v>#REF!</v>
      </c>
      <c r="F719" s="172" t="e">
        <f t="shared" si="67"/>
        <v>#REF!</v>
      </c>
      <c r="G719" s="174"/>
    </row>
    <row r="720" spans="1:7">
      <c r="A720" s="170" t="s">
        <v>231</v>
      </c>
      <c r="B720" s="171" t="s">
        <v>142</v>
      </c>
      <c r="C720" s="82">
        <v>0.055</v>
      </c>
      <c r="D720" s="177"/>
      <c r="E720" s="172"/>
      <c r="F720" s="172" t="e">
        <f>C720*F704</f>
        <v>#REF!</v>
      </c>
      <c r="G720" s="174"/>
    </row>
    <row r="721" spans="1:7">
      <c r="A721" s="170"/>
      <c r="B721" s="171"/>
      <c r="C721" s="82"/>
      <c r="D721" s="177"/>
      <c r="E721" s="172"/>
      <c r="F721" s="172"/>
      <c r="G721" s="174"/>
    </row>
    <row r="722" spans="1:7">
      <c r="A722" s="170" t="s">
        <v>229</v>
      </c>
      <c r="B722" s="171" t="s">
        <v>143</v>
      </c>
      <c r="C722" s="82">
        <v>0.073</v>
      </c>
      <c r="D722" s="177"/>
      <c r="E722" s="172"/>
      <c r="F722" s="172" t="e">
        <f>C722*F703</f>
        <v>#REF!</v>
      </c>
      <c r="G722" s="174"/>
    </row>
    <row r="723" spans="1:7">
      <c r="A723" s="170" t="s">
        <v>232</v>
      </c>
      <c r="B723" s="171" t="s">
        <v>183</v>
      </c>
      <c r="C723" s="178">
        <v>0.07</v>
      </c>
      <c r="D723" s="177"/>
      <c r="E723" s="172"/>
      <c r="F723" s="172" t="e">
        <f>C723*(F703+F722)</f>
        <v>#REF!</v>
      </c>
      <c r="G723" s="174"/>
    </row>
    <row r="724" spans="1:7">
      <c r="A724" s="170" t="s">
        <v>233</v>
      </c>
      <c r="B724" s="171" t="s">
        <v>194</v>
      </c>
      <c r="C724" s="171"/>
      <c r="D724" s="172"/>
      <c r="E724" s="172"/>
      <c r="F724" s="172" t="e">
        <f>SUM(F725:F726)</f>
        <v>#REF!</v>
      </c>
      <c r="G724" s="174"/>
    </row>
    <row r="725" spans="1:7">
      <c r="A725" s="170"/>
      <c r="B725" s="171" t="s">
        <v>308</v>
      </c>
      <c r="C725" s="171" t="s">
        <v>11</v>
      </c>
      <c r="D725" s="176">
        <f>D710</f>
        <v>1010</v>
      </c>
      <c r="E725" s="172"/>
      <c r="F725" s="172">
        <f>D725*E725</f>
        <v>0</v>
      </c>
      <c r="G725" s="174"/>
    </row>
    <row r="726" spans="1:7">
      <c r="A726" s="170"/>
      <c r="B726" s="171" t="s">
        <v>274</v>
      </c>
      <c r="C726" s="171" t="s">
        <v>218</v>
      </c>
      <c r="D726" s="172">
        <f>D713*7.2+D714*5.8</f>
        <v>477.43</v>
      </c>
      <c r="E726" s="172" t="e">
        <f>#REF!-3.075</f>
        <v>#REF!</v>
      </c>
      <c r="F726" s="172" t="e">
        <f>D726*E726</f>
        <v>#REF!</v>
      </c>
      <c r="G726" s="174"/>
    </row>
    <row r="727" spans="1:7">
      <c r="A727" s="170" t="s">
        <v>234</v>
      </c>
      <c r="B727" s="171" t="s">
        <v>195</v>
      </c>
      <c r="C727" s="80">
        <v>0.09</v>
      </c>
      <c r="D727" s="177"/>
      <c r="E727" s="172"/>
      <c r="F727" s="172" t="e">
        <f>C727*(F703+F722+F723+F724)</f>
        <v>#REF!</v>
      </c>
      <c r="G727" s="174"/>
    </row>
    <row r="728" spans="1:7">
      <c r="A728" s="170" t="s">
        <v>235</v>
      </c>
      <c r="B728" s="171" t="s">
        <v>186</v>
      </c>
      <c r="C728" s="171" t="s">
        <v>104</v>
      </c>
      <c r="D728" s="172"/>
      <c r="E728" s="172"/>
      <c r="F728" s="172" t="e">
        <f>F703+F722+F723+F724+F727</f>
        <v>#REF!</v>
      </c>
      <c r="G728" s="174"/>
    </row>
    <row r="729" spans="1:7">
      <c r="A729" s="170"/>
      <c r="B729" s="171" t="s">
        <v>219</v>
      </c>
      <c r="C729" s="80">
        <v>0.03</v>
      </c>
      <c r="D729" s="177"/>
      <c r="E729" s="172"/>
      <c r="F729" s="172" t="e">
        <f>C729*F728</f>
        <v>#REF!</v>
      </c>
      <c r="G729" s="174"/>
    </row>
    <row r="730" spans="1:7">
      <c r="A730" s="170"/>
      <c r="B730" s="93" t="s">
        <v>189</v>
      </c>
      <c r="C730" s="171" t="s">
        <v>104</v>
      </c>
      <c r="D730" s="172"/>
      <c r="E730" s="172"/>
      <c r="F730" s="172" t="e">
        <f>F728+F729</f>
        <v>#REF!</v>
      </c>
      <c r="G730" s="174"/>
    </row>
    <row r="731" spans="1:6">
      <c r="A731" s="83"/>
      <c r="B731" s="83"/>
      <c r="C731" s="83"/>
      <c r="D731" s="83"/>
      <c r="E731" s="83"/>
      <c r="F731" s="83"/>
    </row>
    <row r="732" spans="1:6">
      <c r="A732" s="83"/>
      <c r="B732" s="83"/>
      <c r="C732" s="83"/>
      <c r="D732" s="83"/>
      <c r="E732" s="83"/>
      <c r="F732" s="83"/>
    </row>
    <row r="733" spans="1:6">
      <c r="A733" s="83"/>
      <c r="B733" s="83"/>
      <c r="C733" s="83"/>
      <c r="D733" s="83"/>
      <c r="E733" s="83"/>
      <c r="F733" s="83"/>
    </row>
    <row r="734" spans="1:6">
      <c r="A734" s="83"/>
      <c r="B734" s="83"/>
      <c r="C734" s="83"/>
      <c r="D734" s="83"/>
      <c r="E734" s="83"/>
      <c r="F734" s="83"/>
    </row>
    <row r="735" spans="1:6">
      <c r="A735" s="83"/>
      <c r="B735" s="83"/>
      <c r="C735" s="83"/>
      <c r="D735" s="83"/>
      <c r="E735" s="83"/>
      <c r="F735" s="83"/>
    </row>
    <row r="736" spans="1:7">
      <c r="A736" s="88" t="s">
        <v>287</v>
      </c>
      <c r="B736" s="88"/>
      <c r="C736" s="88"/>
      <c r="D736" s="88"/>
      <c r="E736" s="88"/>
      <c r="F736" s="88"/>
      <c r="G736" s="164"/>
    </row>
    <row r="737" spans="1:7">
      <c r="A737" s="89" t="s">
        <v>288</v>
      </c>
      <c r="B737" s="89"/>
      <c r="C737" s="89"/>
      <c r="D737" s="89"/>
      <c r="E737" s="155" t="s">
        <v>199</v>
      </c>
      <c r="F737" s="156"/>
      <c r="G737" s="157"/>
    </row>
    <row r="738" spans="1:7">
      <c r="A738" s="92" t="s">
        <v>201</v>
      </c>
      <c r="B738" s="93" t="s">
        <v>202</v>
      </c>
      <c r="C738" s="93" t="s">
        <v>242</v>
      </c>
      <c r="D738" s="94" t="s">
        <v>243</v>
      </c>
      <c r="E738" s="86" t="s">
        <v>122</v>
      </c>
      <c r="F738" s="86" t="s">
        <v>170</v>
      </c>
      <c r="G738" s="158"/>
    </row>
    <row r="739" spans="1:7">
      <c r="A739" s="92" t="s">
        <v>7</v>
      </c>
      <c r="B739" s="93" t="s">
        <v>205</v>
      </c>
      <c r="C739" s="95"/>
      <c r="D739" s="94"/>
      <c r="E739" s="153"/>
      <c r="F739" s="153" t="e">
        <f>F740+F759+F760</f>
        <v>#REF!</v>
      </c>
      <c r="G739" s="158"/>
    </row>
    <row r="740" spans="1:7">
      <c r="A740" s="92" t="s">
        <v>172</v>
      </c>
      <c r="B740" s="93" t="s">
        <v>171</v>
      </c>
      <c r="C740" s="95"/>
      <c r="D740" s="94"/>
      <c r="E740" s="153"/>
      <c r="F740" s="153" t="e">
        <f>F741+F744+F750+F756</f>
        <v>#REF!</v>
      </c>
      <c r="G740" s="158"/>
    </row>
    <row r="741" spans="1:7">
      <c r="A741" s="92">
        <v>1</v>
      </c>
      <c r="B741" s="93" t="s">
        <v>173</v>
      </c>
      <c r="C741" s="96"/>
      <c r="D741" s="94"/>
      <c r="E741" s="153"/>
      <c r="F741" s="153">
        <f>SUM(F742:F743)</f>
        <v>16562.03</v>
      </c>
      <c r="G741" s="158"/>
    </row>
    <row r="742" spans="1:7">
      <c r="A742" s="92"/>
      <c r="B742" s="96" t="s">
        <v>174</v>
      </c>
      <c r="C742" s="96" t="s">
        <v>175</v>
      </c>
      <c r="D742" s="94">
        <v>1549.9</v>
      </c>
      <c r="E742" s="153">
        <v>8.1</v>
      </c>
      <c r="F742" s="153">
        <f t="shared" ref="F742:F748" si="68">E742*D742</f>
        <v>12554.19</v>
      </c>
      <c r="G742" s="158"/>
    </row>
    <row r="743" spans="1:7">
      <c r="A743" s="92"/>
      <c r="B743" s="96" t="s">
        <v>176</v>
      </c>
      <c r="C743" s="96" t="s">
        <v>175</v>
      </c>
      <c r="D743" s="94">
        <v>694.6</v>
      </c>
      <c r="E743" s="153">
        <v>5.77</v>
      </c>
      <c r="F743" s="153">
        <f t="shared" si="68"/>
        <v>4007.84</v>
      </c>
      <c r="G743" s="158"/>
    </row>
    <row r="744" spans="1:7">
      <c r="A744" s="92">
        <v>2</v>
      </c>
      <c r="B744" s="93" t="s">
        <v>206</v>
      </c>
      <c r="C744" s="95"/>
      <c r="D744" s="94"/>
      <c r="E744" s="153"/>
      <c r="F744" s="153" t="e">
        <f>SUM(F745:F749)</f>
        <v>#REF!</v>
      </c>
      <c r="G744" s="158"/>
    </row>
    <row r="745" spans="1:7">
      <c r="A745" s="162"/>
      <c r="B745" s="93" t="s">
        <v>249</v>
      </c>
      <c r="C745" s="93" t="s">
        <v>208</v>
      </c>
      <c r="D745" s="94">
        <v>2.76</v>
      </c>
      <c r="E745" s="153" t="e">
        <f>#REF!</f>
        <v>#REF!</v>
      </c>
      <c r="F745" s="153" t="e">
        <f t="shared" si="68"/>
        <v>#REF!</v>
      </c>
      <c r="G745" s="158"/>
    </row>
    <row r="746" spans="1:7">
      <c r="A746" s="162"/>
      <c r="B746" s="93" t="s">
        <v>289</v>
      </c>
      <c r="C746" s="93" t="s">
        <v>290</v>
      </c>
      <c r="D746" s="94">
        <v>10</v>
      </c>
      <c r="E746" s="153">
        <f>7</f>
        <v>7</v>
      </c>
      <c r="F746" s="153">
        <f t="shared" si="68"/>
        <v>70</v>
      </c>
      <c r="G746" s="158"/>
    </row>
    <row r="747" spans="1:7">
      <c r="A747" s="92"/>
      <c r="B747" s="93" t="s">
        <v>291</v>
      </c>
      <c r="C747" s="93" t="s">
        <v>208</v>
      </c>
      <c r="D747" s="94">
        <v>102</v>
      </c>
      <c r="E747" s="153" t="e">
        <f>配合比!O11</f>
        <v>#REF!</v>
      </c>
      <c r="F747" s="153" t="e">
        <f t="shared" si="68"/>
        <v>#REF!</v>
      </c>
      <c r="G747" s="158"/>
    </row>
    <row r="748" spans="1:7">
      <c r="A748" s="92"/>
      <c r="B748" s="93" t="s">
        <v>120</v>
      </c>
      <c r="C748" s="93" t="s">
        <v>208</v>
      </c>
      <c r="D748" s="94">
        <v>180</v>
      </c>
      <c r="E748" s="153" t="e">
        <f>#REF!</f>
        <v>#REF!</v>
      </c>
      <c r="F748" s="153" t="e">
        <f t="shared" si="68"/>
        <v>#REF!</v>
      </c>
      <c r="G748" s="158"/>
    </row>
    <row r="749" spans="1:7">
      <c r="A749" s="92"/>
      <c r="B749" s="93" t="s">
        <v>210</v>
      </c>
      <c r="C749" s="93" t="s">
        <v>101</v>
      </c>
      <c r="D749" s="94">
        <v>2</v>
      </c>
      <c r="E749" s="153" t="e">
        <f>SUM(F745:F748)</f>
        <v>#REF!</v>
      </c>
      <c r="F749" s="153" t="e">
        <f>E749*D749/100</f>
        <v>#REF!</v>
      </c>
      <c r="G749" s="158"/>
    </row>
    <row r="750" spans="1:7">
      <c r="A750" s="92">
        <v>3</v>
      </c>
      <c r="B750" s="93" t="s">
        <v>211</v>
      </c>
      <c r="C750" s="93"/>
      <c r="D750" s="94"/>
      <c r="E750" s="153"/>
      <c r="F750" s="153" t="e">
        <f>SUM(F751:F755)</f>
        <v>#REF!</v>
      </c>
      <c r="G750" s="158"/>
    </row>
    <row r="751" spans="1:7">
      <c r="A751" s="162"/>
      <c r="B751" s="93" t="s">
        <v>292</v>
      </c>
      <c r="C751" s="93" t="s">
        <v>179</v>
      </c>
      <c r="D751" s="94">
        <v>17.7</v>
      </c>
      <c r="E751" s="153" t="e">
        <f>#REF!</f>
        <v>#REF!</v>
      </c>
      <c r="F751" s="153" t="e">
        <f t="shared" ref="F751:F754" si="69">E751*D751</f>
        <v>#REF!</v>
      </c>
      <c r="G751" s="158"/>
    </row>
    <row r="752" spans="1:7">
      <c r="A752" s="162"/>
      <c r="B752" s="93" t="s">
        <v>273</v>
      </c>
      <c r="C752" s="93" t="s">
        <v>179</v>
      </c>
      <c r="D752" s="94">
        <v>18.36</v>
      </c>
      <c r="E752" s="153" t="e">
        <f>补!E794</f>
        <v>#REF!</v>
      </c>
      <c r="F752" s="153" t="e">
        <f t="shared" si="69"/>
        <v>#REF!</v>
      </c>
      <c r="G752" s="158"/>
    </row>
    <row r="753" spans="1:7">
      <c r="A753" s="162"/>
      <c r="B753" s="93" t="s">
        <v>257</v>
      </c>
      <c r="C753" s="93" t="s">
        <v>179</v>
      </c>
      <c r="D753" s="94">
        <v>44</v>
      </c>
      <c r="E753" s="153" t="e">
        <f>#REF!</f>
        <v>#REF!</v>
      </c>
      <c r="F753" s="153" t="e">
        <f t="shared" si="69"/>
        <v>#REF!</v>
      </c>
      <c r="G753" s="158"/>
    </row>
    <row r="754" spans="1:7">
      <c r="A754" s="162"/>
      <c r="B754" s="93" t="s">
        <v>293</v>
      </c>
      <c r="C754" s="93" t="s">
        <v>179</v>
      </c>
      <c r="D754" s="94">
        <v>1.5</v>
      </c>
      <c r="E754" s="153" t="e">
        <f>#REF!</f>
        <v>#REF!</v>
      </c>
      <c r="F754" s="153" t="e">
        <f t="shared" si="69"/>
        <v>#REF!</v>
      </c>
      <c r="G754" s="158"/>
    </row>
    <row r="755" spans="1:7">
      <c r="A755" s="162"/>
      <c r="B755" s="93" t="s">
        <v>216</v>
      </c>
      <c r="C755" s="93" t="s">
        <v>101</v>
      </c>
      <c r="D755" s="94">
        <v>15</v>
      </c>
      <c r="E755" s="153" t="e">
        <f>SUM(F751:F754)</f>
        <v>#REF!</v>
      </c>
      <c r="F755" s="153" t="e">
        <f>E755*D755%</f>
        <v>#REF!</v>
      </c>
      <c r="G755" s="158"/>
    </row>
    <row r="756" spans="1:7">
      <c r="A756" s="92">
        <v>4</v>
      </c>
      <c r="B756" s="93" t="s">
        <v>279</v>
      </c>
      <c r="C756" s="95"/>
      <c r="D756" s="94"/>
      <c r="E756" s="153"/>
      <c r="F756" s="153" t="e">
        <f>SUM(F757:F758)</f>
        <v>#REF!</v>
      </c>
      <c r="G756" s="158"/>
    </row>
    <row r="757" spans="1:7">
      <c r="A757" s="106"/>
      <c r="B757" s="93" t="s">
        <v>259</v>
      </c>
      <c r="C757" s="93" t="s">
        <v>208</v>
      </c>
      <c r="D757" s="94">
        <v>102</v>
      </c>
      <c r="E757" s="153" t="e">
        <f>补!E799</f>
        <v>#REF!</v>
      </c>
      <c r="F757" s="153" t="e">
        <f>E757*D757</f>
        <v>#REF!</v>
      </c>
      <c r="G757" s="158"/>
    </row>
    <row r="758" spans="1:7">
      <c r="A758" s="106"/>
      <c r="B758" s="93" t="s">
        <v>260</v>
      </c>
      <c r="C758" s="93" t="s">
        <v>208</v>
      </c>
      <c r="D758" s="94">
        <v>102</v>
      </c>
      <c r="E758" s="153" t="e">
        <f>补!E270</f>
        <v>#REF!</v>
      </c>
      <c r="F758" s="153" t="e">
        <f>E758*D758</f>
        <v>#REF!</v>
      </c>
      <c r="G758" s="158"/>
    </row>
    <row r="759" spans="1:7">
      <c r="A759" s="92" t="s">
        <v>181</v>
      </c>
      <c r="B759" s="93" t="s">
        <v>142</v>
      </c>
      <c r="C759" s="97">
        <v>0.055</v>
      </c>
      <c r="D759" s="94"/>
      <c r="E759" s="153"/>
      <c r="F759" s="153" t="e">
        <f>F740*C759</f>
        <v>#REF!</v>
      </c>
      <c r="G759" s="158"/>
    </row>
    <row r="760" spans="1:7">
      <c r="A760" s="92"/>
      <c r="B760" s="93"/>
      <c r="C760" s="97"/>
      <c r="D760" s="94"/>
      <c r="E760" s="153"/>
      <c r="F760" s="153"/>
      <c r="G760" s="158"/>
    </row>
    <row r="761" spans="1:7">
      <c r="A761" s="92" t="s">
        <v>51</v>
      </c>
      <c r="B761" s="93" t="s">
        <v>143</v>
      </c>
      <c r="C761" s="97">
        <v>0.07</v>
      </c>
      <c r="D761" s="94"/>
      <c r="E761" s="153"/>
      <c r="F761" s="153" t="e">
        <f>F739*C761</f>
        <v>#REF!</v>
      </c>
      <c r="G761" s="158"/>
    </row>
    <row r="762" spans="1:7">
      <c r="A762" s="92" t="s">
        <v>74</v>
      </c>
      <c r="B762" s="93" t="s">
        <v>183</v>
      </c>
      <c r="C762" s="97">
        <v>0.07</v>
      </c>
      <c r="D762" s="94"/>
      <c r="E762" s="153"/>
      <c r="F762" s="153" t="e">
        <f>(F761+F739)*C762</f>
        <v>#REF!</v>
      </c>
      <c r="G762" s="158"/>
    </row>
    <row r="763" spans="1:7">
      <c r="A763" s="92" t="s">
        <v>184</v>
      </c>
      <c r="B763" s="93" t="s">
        <v>194</v>
      </c>
      <c r="C763" s="105"/>
      <c r="D763" s="94"/>
      <c r="E763" s="153"/>
      <c r="F763" s="153" t="e">
        <f>SUM(F764:F769)</f>
        <v>#REF!</v>
      </c>
      <c r="G763" s="158"/>
    </row>
    <row r="764" spans="1:7">
      <c r="A764" s="92"/>
      <c r="B764" s="93" t="s">
        <v>117</v>
      </c>
      <c r="C764" s="105" t="s">
        <v>42</v>
      </c>
      <c r="D764" s="94">
        <f>D747*配合比!E11</f>
        <v>37.23</v>
      </c>
      <c r="E764" s="153" t="e">
        <f>补!E805</f>
        <v>#REF!</v>
      </c>
      <c r="F764" s="153" t="e">
        <f t="shared" ref="F764:F767" si="70">E764*D764</f>
        <v>#REF!</v>
      </c>
      <c r="G764" s="158"/>
    </row>
    <row r="765" spans="1:7">
      <c r="A765" s="92"/>
      <c r="B765" s="93" t="s">
        <v>118</v>
      </c>
      <c r="C765" s="93" t="s">
        <v>208</v>
      </c>
      <c r="D765" s="94">
        <f>D747*配合比!G11</f>
        <v>51.71</v>
      </c>
      <c r="E765" s="153" t="e">
        <f>补!E806</f>
        <v>#REF!</v>
      </c>
      <c r="F765" s="153" t="e">
        <f t="shared" si="70"/>
        <v>#REF!</v>
      </c>
      <c r="G765" s="158"/>
    </row>
    <row r="766" spans="1:7">
      <c r="A766" s="92"/>
      <c r="B766" s="93" t="s">
        <v>119</v>
      </c>
      <c r="C766" s="93" t="s">
        <v>208</v>
      </c>
      <c r="D766" s="94">
        <f>D747*配合比!I11</f>
        <v>85.78</v>
      </c>
      <c r="E766" s="153" t="e">
        <f>补!E807</f>
        <v>#REF!</v>
      </c>
      <c r="F766" s="153" t="e">
        <f t="shared" si="70"/>
        <v>#REF!</v>
      </c>
      <c r="G766" s="158"/>
    </row>
    <row r="767" spans="1:7">
      <c r="A767" s="92"/>
      <c r="B767" s="93" t="s">
        <v>274</v>
      </c>
      <c r="C767" s="93" t="s">
        <v>218</v>
      </c>
      <c r="D767" s="94">
        <f>D754*7.2</f>
        <v>10.8</v>
      </c>
      <c r="E767" s="153" t="e">
        <f>补!E808</f>
        <v>#REF!</v>
      </c>
      <c r="F767" s="153" t="e">
        <f t="shared" si="70"/>
        <v>#REF!</v>
      </c>
      <c r="G767" s="158"/>
    </row>
    <row r="768" spans="1:7">
      <c r="A768" s="92"/>
      <c r="B768" s="93" t="s">
        <v>217</v>
      </c>
      <c r="C768" s="105" t="s">
        <v>218</v>
      </c>
      <c r="D768" s="94"/>
      <c r="E768" s="153"/>
      <c r="F768" s="153"/>
      <c r="G768" s="158"/>
    </row>
    <row r="769" spans="1:7">
      <c r="A769" s="92"/>
      <c r="B769" s="93" t="s">
        <v>261</v>
      </c>
      <c r="C769" s="105"/>
      <c r="D769" s="94"/>
      <c r="E769" s="153"/>
      <c r="F769" s="153">
        <f>F770+F771</f>
        <v>5916</v>
      </c>
      <c r="G769" s="158"/>
    </row>
    <row r="770" spans="1:7">
      <c r="A770" s="92"/>
      <c r="B770" s="93" t="s">
        <v>262</v>
      </c>
      <c r="C770" s="93" t="s">
        <v>208</v>
      </c>
      <c r="D770" s="94">
        <f>D747</f>
        <v>102</v>
      </c>
      <c r="E770" s="153">
        <v>31</v>
      </c>
      <c r="F770" s="153">
        <f>D770*E770</f>
        <v>3162</v>
      </c>
      <c r="G770" s="158"/>
    </row>
    <row r="771" spans="1:7">
      <c r="A771" s="92"/>
      <c r="B771" s="93" t="s">
        <v>263</v>
      </c>
      <c r="C771" s="93" t="s">
        <v>208</v>
      </c>
      <c r="D771" s="94">
        <f>D770</f>
        <v>102</v>
      </c>
      <c r="E771" s="153">
        <v>27</v>
      </c>
      <c r="F771" s="153">
        <f>D771*E771</f>
        <v>2754</v>
      </c>
      <c r="G771" s="158"/>
    </row>
    <row r="772" spans="1:7">
      <c r="A772" s="92" t="s">
        <v>187</v>
      </c>
      <c r="B772" s="93" t="s">
        <v>185</v>
      </c>
      <c r="C772" s="152">
        <v>0.09</v>
      </c>
      <c r="D772" s="94"/>
      <c r="E772" s="153"/>
      <c r="F772" s="153" t="e">
        <f>(F739+F761+F762+F763)*C772</f>
        <v>#REF!</v>
      </c>
      <c r="G772" s="158"/>
    </row>
    <row r="773" spans="1:7">
      <c r="A773" s="106"/>
      <c r="B773" s="93" t="s">
        <v>186</v>
      </c>
      <c r="C773" s="93"/>
      <c r="D773" s="94"/>
      <c r="E773" s="153"/>
      <c r="F773" s="153" t="e">
        <f>F772+F763+F762+F761+F739</f>
        <v>#REF!</v>
      </c>
      <c r="G773" s="158"/>
    </row>
    <row r="774" spans="1:7">
      <c r="A774" s="92" t="s">
        <v>196</v>
      </c>
      <c r="B774" s="93" t="s">
        <v>188</v>
      </c>
      <c r="C774" s="80">
        <v>0.03</v>
      </c>
      <c r="D774" s="94"/>
      <c r="E774" s="153"/>
      <c r="F774" s="153" t="e">
        <f>F773*C774</f>
        <v>#REF!</v>
      </c>
      <c r="G774" s="158"/>
    </row>
    <row r="775" spans="1:7">
      <c r="A775" s="106"/>
      <c r="B775" s="93" t="s">
        <v>189</v>
      </c>
      <c r="C775" s="95"/>
      <c r="D775" s="107"/>
      <c r="E775" s="160"/>
      <c r="F775" s="153" t="e">
        <f>F773+F774</f>
        <v>#REF!</v>
      </c>
      <c r="G775" s="158"/>
    </row>
    <row r="776" spans="1:6">
      <c r="A776" s="83"/>
      <c r="B776" s="83"/>
      <c r="C776" s="83"/>
      <c r="D776" s="83"/>
      <c r="E776" s="83"/>
      <c r="F776" s="83"/>
    </row>
    <row r="777" spans="1:6">
      <c r="A777" s="83"/>
      <c r="B777" s="83"/>
      <c r="C777" s="83"/>
      <c r="D777" s="83"/>
      <c r="E777" s="83"/>
      <c r="F777" s="83"/>
    </row>
    <row r="778" spans="1:7">
      <c r="A778" s="88" t="s">
        <v>294</v>
      </c>
      <c r="B778" s="88"/>
      <c r="C778" s="88"/>
      <c r="D778" s="88"/>
      <c r="E778" s="88"/>
      <c r="F778" s="88"/>
      <c r="G778" s="164"/>
    </row>
    <row r="779" spans="1:7">
      <c r="A779" s="89" t="s">
        <v>295</v>
      </c>
      <c r="B779" s="89"/>
      <c r="C779" s="89"/>
      <c r="D779" s="109"/>
      <c r="E779" s="155" t="s">
        <v>199</v>
      </c>
      <c r="F779" s="156"/>
      <c r="G779" s="157"/>
    </row>
    <row r="780" spans="1:7">
      <c r="A780" s="92" t="s">
        <v>201</v>
      </c>
      <c r="B780" s="93" t="s">
        <v>202</v>
      </c>
      <c r="C780" s="93" t="s">
        <v>242</v>
      </c>
      <c r="D780" s="153" t="s">
        <v>243</v>
      </c>
      <c r="E780" s="153" t="s">
        <v>296</v>
      </c>
      <c r="F780" s="153" t="s">
        <v>297</v>
      </c>
      <c r="G780" s="158"/>
    </row>
    <row r="781" spans="1:7">
      <c r="A781" s="92" t="s">
        <v>7</v>
      </c>
      <c r="B781" s="93" t="s">
        <v>205</v>
      </c>
      <c r="C781" s="95"/>
      <c r="D781" s="153"/>
      <c r="E781" s="153"/>
      <c r="F781" s="153" t="e">
        <f>F782+F800+F801</f>
        <v>#REF!</v>
      </c>
      <c r="G781" s="158"/>
    </row>
    <row r="782" spans="1:7">
      <c r="A782" s="92" t="s">
        <v>172</v>
      </c>
      <c r="B782" s="93" t="s">
        <v>171</v>
      </c>
      <c r="C782" s="95"/>
      <c r="D782" s="153"/>
      <c r="E782" s="153"/>
      <c r="F782" s="153" t="e">
        <f>F783+F785+F792+F797</f>
        <v>#REF!</v>
      </c>
      <c r="G782" s="158"/>
    </row>
    <row r="783" spans="1:7">
      <c r="A783" s="92">
        <v>1</v>
      </c>
      <c r="B783" s="93" t="s">
        <v>173</v>
      </c>
      <c r="C783" s="96"/>
      <c r="D783" s="153"/>
      <c r="E783" s="153"/>
      <c r="F783" s="153">
        <f>SUM(F784:F784)</f>
        <v>2298.57</v>
      </c>
      <c r="G783" s="158"/>
    </row>
    <row r="784" spans="1:7">
      <c r="A784" s="92"/>
      <c r="B784" s="96" t="s">
        <v>174</v>
      </c>
      <c r="C784" s="96" t="s">
        <v>175</v>
      </c>
      <c r="D784" s="153">
        <v>450.7</v>
      </c>
      <c r="E784" s="153">
        <v>5.1</v>
      </c>
      <c r="F784" s="153">
        <f>E784*D784</f>
        <v>2298.57</v>
      </c>
      <c r="G784" s="158"/>
    </row>
    <row r="785" spans="1:7">
      <c r="A785" s="92">
        <v>2</v>
      </c>
      <c r="B785" s="93" t="s">
        <v>206</v>
      </c>
      <c r="C785" s="95"/>
      <c r="D785" s="153"/>
      <c r="E785" s="153"/>
      <c r="F785" s="153" t="e">
        <f>SUM(F786:F791)</f>
        <v>#REF!</v>
      </c>
      <c r="G785" s="158"/>
    </row>
    <row r="786" spans="1:7">
      <c r="A786" s="162"/>
      <c r="B786" s="93" t="s">
        <v>298</v>
      </c>
      <c r="C786" s="93" t="s">
        <v>208</v>
      </c>
      <c r="D786" s="153">
        <v>0.19</v>
      </c>
      <c r="E786" s="153" t="e">
        <f>#REF!</f>
        <v>#REF!</v>
      </c>
      <c r="F786" s="153" t="e">
        <f t="shared" ref="F786:F790" si="71">D786*E786</f>
        <v>#REF!</v>
      </c>
      <c r="G786" s="158"/>
    </row>
    <row r="787" spans="1:7">
      <c r="A787" s="162"/>
      <c r="B787" s="93" t="s">
        <v>299</v>
      </c>
      <c r="C787" s="93" t="s">
        <v>208</v>
      </c>
      <c r="D787" s="153">
        <v>0.62</v>
      </c>
      <c r="E787" s="153" t="e">
        <f>补!E493</f>
        <v>#REF!</v>
      </c>
      <c r="F787" s="153" t="e">
        <f t="shared" si="71"/>
        <v>#REF!</v>
      </c>
      <c r="G787" s="158"/>
    </row>
    <row r="788" spans="1:7">
      <c r="A788" s="92"/>
      <c r="B788" s="93" t="s">
        <v>300</v>
      </c>
      <c r="C788" s="93" t="s">
        <v>208</v>
      </c>
      <c r="D788" s="153">
        <v>100</v>
      </c>
      <c r="E788" s="153" t="e">
        <f>F739/100</f>
        <v>#REF!</v>
      </c>
      <c r="F788" s="153" t="e">
        <f t="shared" si="71"/>
        <v>#REF!</v>
      </c>
      <c r="G788" s="158"/>
    </row>
    <row r="789" spans="1:7">
      <c r="A789" s="92"/>
      <c r="B789" s="93" t="s">
        <v>301</v>
      </c>
      <c r="C789" s="93" t="s">
        <v>208</v>
      </c>
      <c r="D789" s="153">
        <v>8.6</v>
      </c>
      <c r="E789" s="153" t="e">
        <f>配合比!O11</f>
        <v>#REF!</v>
      </c>
      <c r="F789" s="153" t="e">
        <f t="shared" si="71"/>
        <v>#REF!</v>
      </c>
      <c r="G789" s="158"/>
    </row>
    <row r="790" spans="1:7">
      <c r="A790" s="92"/>
      <c r="B790" s="93" t="s">
        <v>228</v>
      </c>
      <c r="C790" s="93" t="s">
        <v>208</v>
      </c>
      <c r="D790" s="153">
        <v>1.6</v>
      </c>
      <c r="E790" s="153" t="e">
        <f>配合比!O16</f>
        <v>#REF!</v>
      </c>
      <c r="F790" s="153" t="e">
        <f t="shared" si="71"/>
        <v>#REF!</v>
      </c>
      <c r="G790" s="158"/>
    </row>
    <row r="791" spans="1:7">
      <c r="A791" s="92"/>
      <c r="B791" s="93" t="s">
        <v>210</v>
      </c>
      <c r="C791" s="93" t="s">
        <v>101</v>
      </c>
      <c r="D791" s="153">
        <v>0.5</v>
      </c>
      <c r="E791" s="153" t="e">
        <f>SUM(F786:F790)</f>
        <v>#REF!</v>
      </c>
      <c r="F791" s="153" t="e">
        <f>D791*E791%</f>
        <v>#REF!</v>
      </c>
      <c r="G791" s="158"/>
    </row>
    <row r="792" spans="1:7">
      <c r="A792" s="92">
        <v>3</v>
      </c>
      <c r="B792" s="93" t="s">
        <v>211</v>
      </c>
      <c r="C792" s="93"/>
      <c r="D792" s="153"/>
      <c r="E792" s="153"/>
      <c r="F792" s="153" t="e">
        <f>SUM(F793:F796)</f>
        <v>#REF!</v>
      </c>
      <c r="G792" s="158"/>
    </row>
    <row r="793" spans="1:7">
      <c r="A793" s="162"/>
      <c r="B793" s="93" t="s">
        <v>284</v>
      </c>
      <c r="C793" s="93" t="s">
        <v>179</v>
      </c>
      <c r="D793" s="153">
        <v>29.5</v>
      </c>
      <c r="E793" s="153" t="e">
        <f>#REF!</f>
        <v>#REF!</v>
      </c>
      <c r="F793" s="153" t="e">
        <f t="shared" ref="F793:F795" si="72">E793*D793</f>
        <v>#REF!</v>
      </c>
      <c r="G793" s="158"/>
    </row>
    <row r="794" spans="1:7">
      <c r="A794" s="162"/>
      <c r="B794" s="93" t="s">
        <v>273</v>
      </c>
      <c r="C794" s="93" t="s">
        <v>179</v>
      </c>
      <c r="D794" s="153">
        <v>1.59</v>
      </c>
      <c r="E794" s="153" t="e">
        <f>#REF!</f>
        <v>#REF!</v>
      </c>
      <c r="F794" s="153" t="e">
        <f t="shared" si="72"/>
        <v>#REF!</v>
      </c>
      <c r="G794" s="158"/>
    </row>
    <row r="795" spans="1:7">
      <c r="A795" s="162"/>
      <c r="B795" s="93" t="s">
        <v>253</v>
      </c>
      <c r="C795" s="93" t="s">
        <v>179</v>
      </c>
      <c r="D795" s="153">
        <v>8</v>
      </c>
      <c r="E795" s="153" t="e">
        <f>#REF!</f>
        <v>#REF!</v>
      </c>
      <c r="F795" s="153" t="e">
        <f t="shared" si="72"/>
        <v>#REF!</v>
      </c>
      <c r="G795" s="158"/>
    </row>
    <row r="796" spans="1:7">
      <c r="A796" s="162"/>
      <c r="B796" s="93" t="s">
        <v>216</v>
      </c>
      <c r="C796" s="93" t="s">
        <v>101</v>
      </c>
      <c r="D796" s="153">
        <v>1</v>
      </c>
      <c r="E796" s="153" t="e">
        <f>SUM(F793:F795)</f>
        <v>#REF!</v>
      </c>
      <c r="F796" s="153" t="e">
        <f>E796*D796%</f>
        <v>#REF!</v>
      </c>
      <c r="G796" s="158"/>
    </row>
    <row r="797" spans="1:7">
      <c r="A797" s="92">
        <v>4</v>
      </c>
      <c r="B797" s="93" t="s">
        <v>258</v>
      </c>
      <c r="C797" s="93"/>
      <c r="D797" s="153"/>
      <c r="E797" s="153"/>
      <c r="F797" s="153" t="e">
        <f>SUM(F798:F799)</f>
        <v>#REF!</v>
      </c>
      <c r="G797" s="158"/>
    </row>
    <row r="798" spans="1:7">
      <c r="A798" s="92"/>
      <c r="B798" s="93" t="s">
        <v>302</v>
      </c>
      <c r="C798" s="93" t="s">
        <v>208</v>
      </c>
      <c r="D798" s="153">
        <v>100</v>
      </c>
      <c r="E798" s="153"/>
      <c r="F798" s="153">
        <f>E798*D798</f>
        <v>0</v>
      </c>
      <c r="G798" s="158"/>
    </row>
    <row r="799" spans="1:7">
      <c r="A799" s="106"/>
      <c r="B799" s="93" t="s">
        <v>259</v>
      </c>
      <c r="C799" s="93" t="s">
        <v>208</v>
      </c>
      <c r="D799" s="153">
        <v>8.6</v>
      </c>
      <c r="E799" s="153" t="e">
        <f>补!E269</f>
        <v>#REF!</v>
      </c>
      <c r="F799" s="153" t="e">
        <f>E799*D799</f>
        <v>#REF!</v>
      </c>
      <c r="G799" s="158"/>
    </row>
    <row r="800" spans="1:7">
      <c r="A800" s="92" t="s">
        <v>181</v>
      </c>
      <c r="B800" s="93" t="s">
        <v>142</v>
      </c>
      <c r="C800" s="97">
        <v>0.055</v>
      </c>
      <c r="D800" s="153"/>
      <c r="E800" s="153"/>
      <c r="F800" s="153" t="e">
        <f>F782*C800</f>
        <v>#REF!</v>
      </c>
      <c r="G800" s="158"/>
    </row>
    <row r="801" spans="1:7">
      <c r="A801" s="92"/>
      <c r="B801" s="93"/>
      <c r="C801" s="97"/>
      <c r="D801" s="153"/>
      <c r="E801" s="153"/>
      <c r="F801" s="153"/>
      <c r="G801" s="158"/>
    </row>
    <row r="802" spans="1:7">
      <c r="A802" s="92" t="s">
        <v>51</v>
      </c>
      <c r="B802" s="93" t="s">
        <v>143</v>
      </c>
      <c r="C802" s="97">
        <v>0.07</v>
      </c>
      <c r="D802" s="153"/>
      <c r="E802" s="153"/>
      <c r="F802" s="153" t="e">
        <f>F781*C802</f>
        <v>#REF!</v>
      </c>
      <c r="G802" s="158"/>
    </row>
    <row r="803" spans="1:7">
      <c r="A803" s="92" t="s">
        <v>74</v>
      </c>
      <c r="B803" s="93" t="s">
        <v>183</v>
      </c>
      <c r="C803" s="97">
        <v>0.07</v>
      </c>
      <c r="D803" s="153"/>
      <c r="E803" s="153"/>
      <c r="F803" s="153" t="e">
        <f>(F781+F802)*C803</f>
        <v>#REF!</v>
      </c>
      <c r="G803" s="158"/>
    </row>
    <row r="804" spans="1:7">
      <c r="A804" s="92" t="s">
        <v>184</v>
      </c>
      <c r="B804" s="93" t="s">
        <v>194</v>
      </c>
      <c r="C804" s="105"/>
      <c r="D804" s="153"/>
      <c r="E804" s="153"/>
      <c r="F804" s="153" t="e">
        <f>SUM(F805:F810)</f>
        <v>#REF!</v>
      </c>
      <c r="G804" s="158"/>
    </row>
    <row r="805" spans="1:7">
      <c r="A805" s="92"/>
      <c r="B805" s="93" t="s">
        <v>117</v>
      </c>
      <c r="C805" s="105" t="s">
        <v>42</v>
      </c>
      <c r="D805" s="153">
        <f>D789*配合比!E11+配合比!E16*D790+D788*0.01*D764</f>
        <v>40.72</v>
      </c>
      <c r="E805" s="153" t="e">
        <f>补!E395</f>
        <v>#REF!</v>
      </c>
      <c r="F805" s="153" t="e">
        <f t="shared" ref="F805:F809" si="73">E805*D805</f>
        <v>#REF!</v>
      </c>
      <c r="G805" s="158"/>
    </row>
    <row r="806" spans="1:7">
      <c r="A806" s="92"/>
      <c r="B806" s="93" t="s">
        <v>118</v>
      </c>
      <c r="C806" s="93" t="s">
        <v>208</v>
      </c>
      <c r="D806" s="153">
        <f>D788*0.01*D765+D789*配合比!G11+配合比!G16*D790</f>
        <v>57.85</v>
      </c>
      <c r="E806" s="153" t="e">
        <f>补!E396</f>
        <v>#REF!</v>
      </c>
      <c r="F806" s="153" t="e">
        <f t="shared" si="73"/>
        <v>#REF!</v>
      </c>
      <c r="G806" s="158"/>
    </row>
    <row r="807" spans="1:7">
      <c r="A807" s="92"/>
      <c r="B807" s="93" t="s">
        <v>119</v>
      </c>
      <c r="C807" s="93" t="s">
        <v>208</v>
      </c>
      <c r="D807" s="153">
        <f>D788*0.01*D766+D789*配合比!I11</f>
        <v>93.01</v>
      </c>
      <c r="E807" s="153" t="e">
        <f>补!E397</f>
        <v>#REF!</v>
      </c>
      <c r="F807" s="153" t="e">
        <f t="shared" si="73"/>
        <v>#REF!</v>
      </c>
      <c r="G807" s="158"/>
    </row>
    <row r="808" spans="1:7">
      <c r="A808" s="92"/>
      <c r="B808" s="93" t="s">
        <v>274</v>
      </c>
      <c r="C808" s="93" t="s">
        <v>218</v>
      </c>
      <c r="D808" s="153">
        <f>D793*5.8+D767</f>
        <v>181.9</v>
      </c>
      <c r="E808" s="153" t="e">
        <f>补!E431</f>
        <v>#REF!</v>
      </c>
      <c r="F808" s="153" t="e">
        <f t="shared" si="73"/>
        <v>#REF!</v>
      </c>
      <c r="G808" s="158"/>
    </row>
    <row r="809" spans="1:7">
      <c r="A809" s="92"/>
      <c r="B809" s="93" t="s">
        <v>217</v>
      </c>
      <c r="C809" s="105" t="s">
        <v>218</v>
      </c>
      <c r="D809" s="153"/>
      <c r="E809" s="153"/>
      <c r="F809" s="153">
        <f t="shared" si="73"/>
        <v>0</v>
      </c>
      <c r="G809" s="158"/>
    </row>
    <row r="810" spans="1:7">
      <c r="A810" s="92"/>
      <c r="B810" s="93" t="s">
        <v>261</v>
      </c>
      <c r="C810" s="105"/>
      <c r="D810" s="153"/>
      <c r="E810" s="153"/>
      <c r="F810" s="153">
        <f>F811+F812</f>
        <v>6414.8</v>
      </c>
      <c r="G810" s="158"/>
    </row>
    <row r="811" spans="1:7">
      <c r="A811" s="92"/>
      <c r="B811" s="93" t="s">
        <v>262</v>
      </c>
      <c r="C811" s="93" t="s">
        <v>208</v>
      </c>
      <c r="D811" s="153">
        <f>D770+D789</f>
        <v>110.6</v>
      </c>
      <c r="E811" s="153">
        <v>31</v>
      </c>
      <c r="F811" s="153">
        <f>D811*E811</f>
        <v>3428.6</v>
      </c>
      <c r="G811" s="158"/>
    </row>
    <row r="812" spans="1:7">
      <c r="A812" s="92"/>
      <c r="B812" s="93" t="s">
        <v>263</v>
      </c>
      <c r="C812" s="93" t="s">
        <v>208</v>
      </c>
      <c r="D812" s="153">
        <f>D771+D789</f>
        <v>110.6</v>
      </c>
      <c r="E812" s="153">
        <v>27</v>
      </c>
      <c r="F812" s="153">
        <f>D812*E812</f>
        <v>2986.2</v>
      </c>
      <c r="G812" s="158"/>
    </row>
    <row r="813" spans="1:7">
      <c r="A813" s="92"/>
      <c r="B813" s="93"/>
      <c r="C813" s="105"/>
      <c r="D813" s="153"/>
      <c r="E813" s="153"/>
      <c r="F813" s="153"/>
      <c r="G813" s="158"/>
    </row>
    <row r="814" spans="1:7">
      <c r="A814" s="92"/>
      <c r="B814" s="93"/>
      <c r="C814" s="105"/>
      <c r="D814" s="153"/>
      <c r="E814" s="153"/>
      <c r="F814" s="153"/>
      <c r="G814" s="158"/>
    </row>
    <row r="815" spans="1:7">
      <c r="A815" s="92" t="s">
        <v>187</v>
      </c>
      <c r="B815" s="93" t="s">
        <v>185</v>
      </c>
      <c r="C815" s="152">
        <v>0.09</v>
      </c>
      <c r="D815" s="153"/>
      <c r="E815" s="153"/>
      <c r="F815" s="153" t="e">
        <f>(F781+F802+F803+F804)*C815</f>
        <v>#REF!</v>
      </c>
      <c r="G815" s="158"/>
    </row>
    <row r="816" spans="1:7">
      <c r="A816" s="106"/>
      <c r="B816" s="93" t="s">
        <v>186</v>
      </c>
      <c r="C816" s="93"/>
      <c r="D816" s="153"/>
      <c r="E816" s="153"/>
      <c r="F816" s="153" t="e">
        <f>F803+F802++F815+F781+F804</f>
        <v>#REF!</v>
      </c>
      <c r="G816" s="158"/>
    </row>
    <row r="817" spans="1:7">
      <c r="A817" s="106"/>
      <c r="B817" s="93" t="s">
        <v>219</v>
      </c>
      <c r="C817" s="80">
        <v>0.03</v>
      </c>
      <c r="D817" s="153"/>
      <c r="E817" s="153"/>
      <c r="F817" s="153" t="e">
        <f>(F781+F802+F803+F804+F815)*C817</f>
        <v>#REF!</v>
      </c>
      <c r="G817" s="158"/>
    </row>
    <row r="818" spans="1:7">
      <c r="A818" s="92" t="s">
        <v>196</v>
      </c>
      <c r="B818" s="93" t="s">
        <v>189</v>
      </c>
      <c r="C818" s="93"/>
      <c r="D818" s="153"/>
      <c r="E818" s="153"/>
      <c r="F818" s="153" t="e">
        <f>SUM(F816:F817)</f>
        <v>#REF!</v>
      </c>
      <c r="G818" s="159"/>
    </row>
    <row r="819" spans="1:6">
      <c r="A819" s="83"/>
      <c r="B819" s="83"/>
      <c r="C819" s="83"/>
      <c r="D819" s="83"/>
      <c r="E819" s="83"/>
      <c r="F819" s="83"/>
    </row>
    <row r="820" spans="1:7">
      <c r="A820" s="179" t="s">
        <v>315</v>
      </c>
      <c r="B820" s="179"/>
      <c r="C820" s="179"/>
      <c r="D820" s="179"/>
      <c r="E820" s="179"/>
      <c r="F820" s="179"/>
      <c r="G820" s="173"/>
    </row>
    <row r="821" spans="1:7">
      <c r="A821" s="180" t="s">
        <v>316</v>
      </c>
      <c r="B821" s="180"/>
      <c r="C821" s="180"/>
      <c r="D821" s="180"/>
      <c r="E821" s="184" t="s">
        <v>317</v>
      </c>
      <c r="F821" s="185"/>
      <c r="G821" s="186"/>
    </row>
    <row r="822" spans="1:7">
      <c r="A822" s="181" t="s">
        <v>318</v>
      </c>
      <c r="B822" s="181"/>
      <c r="C822" s="181"/>
      <c r="D822" s="181"/>
      <c r="E822" s="181"/>
      <c r="F822" s="181"/>
      <c r="G822" s="173"/>
    </row>
    <row r="823" spans="1:7">
      <c r="A823" s="171" t="s">
        <v>106</v>
      </c>
      <c r="B823" s="171" t="s">
        <v>202</v>
      </c>
      <c r="C823" s="171" t="s">
        <v>242</v>
      </c>
      <c r="D823" s="182" t="s">
        <v>319</v>
      </c>
      <c r="E823" s="86" t="s">
        <v>122</v>
      </c>
      <c r="F823" s="86" t="s">
        <v>170</v>
      </c>
      <c r="G823" s="187"/>
    </row>
    <row r="824" spans="1:7">
      <c r="A824" s="171" t="s">
        <v>7</v>
      </c>
      <c r="B824" s="171" t="s">
        <v>205</v>
      </c>
      <c r="C824" s="171"/>
      <c r="D824" s="182"/>
      <c r="E824" s="182"/>
      <c r="F824" s="182" t="e">
        <f>F825+F837+F838</f>
        <v>#REF!</v>
      </c>
      <c r="G824" s="187"/>
    </row>
    <row r="825" spans="1:7">
      <c r="A825" s="171" t="s">
        <v>172</v>
      </c>
      <c r="B825" s="171" t="s">
        <v>171</v>
      </c>
      <c r="C825" s="171"/>
      <c r="D825" s="182"/>
      <c r="E825" s="182"/>
      <c r="F825" s="182" t="e">
        <f>F826+F829+F833</f>
        <v>#REF!</v>
      </c>
      <c r="G825" s="187"/>
    </row>
    <row r="826" spans="1:7">
      <c r="A826" s="171">
        <v>1</v>
      </c>
      <c r="B826" s="171" t="s">
        <v>173</v>
      </c>
      <c r="C826" s="171"/>
      <c r="D826" s="182"/>
      <c r="E826" s="182"/>
      <c r="F826" s="182">
        <f>SUM(F827:F828)</f>
        <v>13238.78</v>
      </c>
      <c r="G826" s="187"/>
    </row>
    <row r="827" spans="1:7">
      <c r="A827" s="171"/>
      <c r="B827" s="183" t="s">
        <v>174</v>
      </c>
      <c r="C827" s="183" t="s">
        <v>175</v>
      </c>
      <c r="D827" s="182">
        <f>636+31*5</f>
        <v>791</v>
      </c>
      <c r="E827" s="182">
        <v>8.1</v>
      </c>
      <c r="F827" s="182">
        <f t="shared" ref="F827:F831" si="74">E827*D827</f>
        <v>6407.1</v>
      </c>
      <c r="G827" s="187"/>
    </row>
    <row r="828" spans="1:7">
      <c r="A828" s="171"/>
      <c r="B828" s="183" t="s">
        <v>176</v>
      </c>
      <c r="C828" s="183" t="s">
        <v>175</v>
      </c>
      <c r="D828" s="182">
        <f>954+46*5</f>
        <v>1184</v>
      </c>
      <c r="E828" s="182">
        <v>5.77</v>
      </c>
      <c r="F828" s="182">
        <f t="shared" si="74"/>
        <v>6831.68</v>
      </c>
      <c r="G828" s="187"/>
    </row>
    <row r="829" spans="1:7">
      <c r="A829" s="171">
        <v>2</v>
      </c>
      <c r="B829" s="171" t="s">
        <v>206</v>
      </c>
      <c r="C829" s="171"/>
      <c r="D829" s="182"/>
      <c r="E829" s="182"/>
      <c r="F829" s="182" t="e">
        <f>SUM(F830:F832)</f>
        <v>#REF!</v>
      </c>
      <c r="G829" s="187"/>
    </row>
    <row r="830" spans="1:7">
      <c r="A830" s="171"/>
      <c r="B830" s="171" t="s">
        <v>249</v>
      </c>
      <c r="C830" s="171" t="s">
        <v>208</v>
      </c>
      <c r="D830" s="182">
        <f>0.23+0.01*5</f>
        <v>0.28</v>
      </c>
      <c r="E830" s="182" t="e">
        <f>#REF!</f>
        <v>#REF!</v>
      </c>
      <c r="F830" s="182" t="e">
        <f t="shared" si="74"/>
        <v>#REF!</v>
      </c>
      <c r="G830" s="187"/>
    </row>
    <row r="831" spans="1:7">
      <c r="A831" s="171"/>
      <c r="B831" s="171" t="s">
        <v>320</v>
      </c>
      <c r="C831" s="171" t="s">
        <v>208</v>
      </c>
      <c r="D831" s="182">
        <f>153+10.2*5</f>
        <v>204</v>
      </c>
      <c r="E831" s="182">
        <v>200</v>
      </c>
      <c r="F831" s="182">
        <f t="shared" si="74"/>
        <v>40800</v>
      </c>
      <c r="G831" s="187"/>
    </row>
    <row r="832" spans="1:7">
      <c r="A832" s="171"/>
      <c r="B832" s="171" t="s">
        <v>210</v>
      </c>
      <c r="C832" s="171" t="s">
        <v>101</v>
      </c>
      <c r="D832" s="182">
        <v>2</v>
      </c>
      <c r="E832" s="182" t="e">
        <f>SUM(F830:F831)</f>
        <v>#REF!</v>
      </c>
      <c r="F832" s="182" t="e">
        <f>E832*D832/100</f>
        <v>#REF!</v>
      </c>
      <c r="G832" s="187"/>
    </row>
    <row r="833" spans="1:7">
      <c r="A833" s="171">
        <v>3</v>
      </c>
      <c r="B833" s="171" t="s">
        <v>211</v>
      </c>
      <c r="C833" s="171"/>
      <c r="D833" s="182"/>
      <c r="E833" s="182"/>
      <c r="F833" s="182" t="e">
        <f>SUM(F834:F836)</f>
        <v>#REF!</v>
      </c>
      <c r="G833" s="187"/>
    </row>
    <row r="834" spans="1:7">
      <c r="A834" s="171"/>
      <c r="B834" s="171" t="s">
        <v>273</v>
      </c>
      <c r="C834" s="171" t="s">
        <v>179</v>
      </c>
      <c r="D834" s="182">
        <f>24+1.6*5</f>
        <v>32</v>
      </c>
      <c r="E834" s="182" t="e">
        <f>#REF!</f>
        <v>#REF!</v>
      </c>
      <c r="F834" s="182" t="e">
        <f>E834*D834</f>
        <v>#REF!</v>
      </c>
      <c r="G834" s="187"/>
    </row>
    <row r="835" spans="1:7">
      <c r="A835" s="171"/>
      <c r="B835" s="171" t="s">
        <v>321</v>
      </c>
      <c r="C835" s="171" t="s">
        <v>179</v>
      </c>
      <c r="D835" s="182">
        <f>25+1.7*5</f>
        <v>33.5</v>
      </c>
      <c r="E835" s="182" t="e">
        <f>#REF!</f>
        <v>#REF!</v>
      </c>
      <c r="F835" s="182" t="e">
        <f>E835*D835</f>
        <v>#REF!</v>
      </c>
      <c r="G835" s="187"/>
    </row>
    <row r="836" spans="1:7">
      <c r="A836" s="171"/>
      <c r="B836" s="171" t="s">
        <v>216</v>
      </c>
      <c r="C836" s="171" t="s">
        <v>101</v>
      </c>
      <c r="D836" s="182">
        <v>5</v>
      </c>
      <c r="E836" s="182" t="e">
        <f>SUM(F834:F835)</f>
        <v>#REF!</v>
      </c>
      <c r="F836" s="182" t="e">
        <f>E836*D836/100</f>
        <v>#REF!</v>
      </c>
      <c r="G836" s="173"/>
    </row>
    <row r="837" spans="1:7">
      <c r="A837" s="171" t="s">
        <v>181</v>
      </c>
      <c r="B837" s="171" t="s">
        <v>142</v>
      </c>
      <c r="C837" s="188">
        <v>0.055</v>
      </c>
      <c r="D837" s="182"/>
      <c r="E837" s="182"/>
      <c r="F837" s="182" t="e">
        <f>F825*C837</f>
        <v>#REF!</v>
      </c>
      <c r="G837" s="187"/>
    </row>
    <row r="838" spans="1:7">
      <c r="A838" s="171"/>
      <c r="B838" s="171"/>
      <c r="C838" s="188"/>
      <c r="D838" s="182"/>
      <c r="E838" s="182"/>
      <c r="F838" s="182"/>
      <c r="G838" s="187"/>
    </row>
    <row r="839" spans="1:7">
      <c r="A839" s="171" t="s">
        <v>51</v>
      </c>
      <c r="B839" s="171" t="s">
        <v>143</v>
      </c>
      <c r="C839" s="188">
        <v>0.073</v>
      </c>
      <c r="D839" s="182"/>
      <c r="E839" s="182"/>
      <c r="F839" s="182" t="e">
        <f>F824*C839</f>
        <v>#REF!</v>
      </c>
      <c r="G839" s="187"/>
    </row>
    <row r="840" spans="1:7">
      <c r="A840" s="171" t="s">
        <v>74</v>
      </c>
      <c r="B840" s="171" t="s">
        <v>183</v>
      </c>
      <c r="C840" s="188">
        <v>0.07</v>
      </c>
      <c r="D840" s="182"/>
      <c r="E840" s="182"/>
      <c r="F840" s="182" t="e">
        <f>(F824+F839)*C840</f>
        <v>#REF!</v>
      </c>
      <c r="G840" s="187"/>
    </row>
    <row r="841" spans="1:7">
      <c r="A841" s="171" t="s">
        <v>184</v>
      </c>
      <c r="B841" s="114" t="s">
        <v>194</v>
      </c>
      <c r="C841" s="189"/>
      <c r="D841" s="182"/>
      <c r="E841" s="182"/>
      <c r="F841" s="182" t="e">
        <f>SUM(F842:F844)</f>
        <v>#REF!</v>
      </c>
      <c r="G841" s="187"/>
    </row>
    <row r="842" spans="1:7">
      <c r="A842" s="171"/>
      <c r="B842" s="114" t="s">
        <v>266</v>
      </c>
      <c r="C842" s="114" t="s">
        <v>208</v>
      </c>
      <c r="D842" s="182">
        <f>D831</f>
        <v>204</v>
      </c>
      <c r="E842" s="182" t="e">
        <f>#REF!-200</f>
        <v>#REF!</v>
      </c>
      <c r="F842" s="182" t="e">
        <f t="shared" ref="F842:F846" si="75">D842*E842</f>
        <v>#REF!</v>
      </c>
      <c r="G842" s="187"/>
    </row>
    <row r="843" spans="1:7">
      <c r="A843" s="171"/>
      <c r="B843" s="114" t="s">
        <v>217</v>
      </c>
      <c r="C843" s="189" t="s">
        <v>218</v>
      </c>
      <c r="D843" s="182">
        <f>D835*10.2</f>
        <v>341.7</v>
      </c>
      <c r="E843" s="182" t="e">
        <f>#REF!-2.99</f>
        <v>#REF!</v>
      </c>
      <c r="F843" s="182" t="e">
        <f t="shared" si="75"/>
        <v>#REF!</v>
      </c>
      <c r="G843" s="187"/>
    </row>
    <row r="844" spans="1:7">
      <c r="A844" s="171"/>
      <c r="B844" s="114" t="s">
        <v>261</v>
      </c>
      <c r="C844" s="189"/>
      <c r="D844" s="182"/>
      <c r="E844" s="182"/>
      <c r="F844" s="182">
        <f>SUM(F845:F846)</f>
        <v>11832</v>
      </c>
      <c r="G844" s="187"/>
    </row>
    <row r="845" spans="1:7">
      <c r="A845" s="171"/>
      <c r="B845" s="114" t="s">
        <v>262</v>
      </c>
      <c r="C845" s="114" t="s">
        <v>208</v>
      </c>
      <c r="D845" s="182">
        <f>D831</f>
        <v>204</v>
      </c>
      <c r="E845" s="182">
        <v>31</v>
      </c>
      <c r="F845" s="182">
        <f t="shared" si="75"/>
        <v>6324</v>
      </c>
      <c r="G845" s="187"/>
    </row>
    <row r="846" spans="1:7">
      <c r="A846" s="171"/>
      <c r="B846" s="114" t="s">
        <v>263</v>
      </c>
      <c r="C846" s="114" t="s">
        <v>208</v>
      </c>
      <c r="D846" s="182">
        <f>D831</f>
        <v>204</v>
      </c>
      <c r="E846" s="182">
        <v>27</v>
      </c>
      <c r="F846" s="182">
        <f t="shared" si="75"/>
        <v>5508</v>
      </c>
      <c r="G846" s="187"/>
    </row>
    <row r="847" spans="1:7">
      <c r="A847" s="171" t="s">
        <v>187</v>
      </c>
      <c r="B847" s="171" t="s">
        <v>195</v>
      </c>
      <c r="C847" s="190">
        <v>0.09</v>
      </c>
      <c r="D847" s="182"/>
      <c r="E847" s="182"/>
      <c r="F847" s="182" t="e">
        <f>(F824+F839+F840+F841)*C847</f>
        <v>#REF!</v>
      </c>
      <c r="G847" s="187"/>
    </row>
    <row r="848" spans="1:7">
      <c r="A848" s="177"/>
      <c r="B848" s="171" t="s">
        <v>186</v>
      </c>
      <c r="C848" s="171"/>
      <c r="D848" s="182"/>
      <c r="E848" s="182"/>
      <c r="F848" s="182" t="e">
        <f>(F824+F839+F847+F840+F841)</f>
        <v>#REF!</v>
      </c>
      <c r="G848" s="173"/>
    </row>
    <row r="849" spans="1:7">
      <c r="A849" s="171" t="s">
        <v>196</v>
      </c>
      <c r="B849" s="171" t="s">
        <v>188</v>
      </c>
      <c r="C849" s="80">
        <v>0.03</v>
      </c>
      <c r="D849" s="182"/>
      <c r="E849" s="182"/>
      <c r="F849" s="182" t="e">
        <f>F848*C849</f>
        <v>#REF!</v>
      </c>
      <c r="G849" s="173"/>
    </row>
    <row r="850" spans="1:7">
      <c r="A850" s="177"/>
      <c r="B850" s="171" t="s">
        <v>189</v>
      </c>
      <c r="C850" s="177"/>
      <c r="D850" s="191"/>
      <c r="E850" s="191"/>
      <c r="F850" s="182" t="e">
        <f>SUM(F848:F849)</f>
        <v>#REF!</v>
      </c>
      <c r="G850" s="173"/>
    </row>
    <row r="851" spans="1:6">
      <c r="A851" s="83"/>
      <c r="B851" s="83"/>
      <c r="C851" s="83"/>
      <c r="D851" s="83"/>
      <c r="E851" s="83"/>
      <c r="F851" s="83"/>
    </row>
    <row r="852" spans="1:7">
      <c r="A852" s="74" t="s">
        <v>322</v>
      </c>
      <c r="B852" s="74"/>
      <c r="C852" s="74"/>
      <c r="D852" s="74"/>
      <c r="E852" s="74"/>
      <c r="F852" s="74"/>
      <c r="G852" s="98"/>
    </row>
    <row r="853" spans="1:7">
      <c r="A853" s="75" t="s">
        <v>323</v>
      </c>
      <c r="B853" s="75"/>
      <c r="C853" s="75"/>
      <c r="D853" s="75"/>
      <c r="E853" s="198" t="s">
        <v>324</v>
      </c>
      <c r="F853" s="199"/>
      <c r="G853" s="98"/>
    </row>
    <row r="854" spans="1:7">
      <c r="A854" s="113" t="s">
        <v>106</v>
      </c>
      <c r="B854" s="114" t="s">
        <v>107</v>
      </c>
      <c r="C854" s="114" t="s">
        <v>3</v>
      </c>
      <c r="D854" s="115" t="s">
        <v>4</v>
      </c>
      <c r="E854" s="86" t="s">
        <v>122</v>
      </c>
      <c r="F854" s="86" t="s">
        <v>170</v>
      </c>
      <c r="G854" s="200"/>
    </row>
    <row r="855" spans="1:7">
      <c r="A855" s="77" t="s">
        <v>7</v>
      </c>
      <c r="B855" s="77" t="s">
        <v>171</v>
      </c>
      <c r="C855" s="77"/>
      <c r="D855" s="78"/>
      <c r="E855" s="78"/>
      <c r="F855" s="78" t="e">
        <f>F856+F869+F870</f>
        <v>#REF!</v>
      </c>
      <c r="G855" s="101"/>
    </row>
    <row r="856" spans="1:7">
      <c r="A856" s="77" t="s">
        <v>172</v>
      </c>
      <c r="B856" s="77" t="s">
        <v>140</v>
      </c>
      <c r="C856" s="77"/>
      <c r="D856" s="78"/>
      <c r="E856" s="78"/>
      <c r="F856" s="78" t="e">
        <f>F857+F860+F865+F868</f>
        <v>#REF!</v>
      </c>
      <c r="G856" s="101"/>
    </row>
    <row r="857" spans="1:7">
      <c r="A857" s="77">
        <v>1</v>
      </c>
      <c r="B857" s="77" t="s">
        <v>173</v>
      </c>
      <c r="C857" s="93" t="s">
        <v>175</v>
      </c>
      <c r="D857" s="78"/>
      <c r="E857" s="78"/>
      <c r="F857" s="78">
        <f>F858+F859</f>
        <v>1676.61</v>
      </c>
      <c r="G857" s="101"/>
    </row>
    <row r="858" spans="1:7">
      <c r="A858" s="77"/>
      <c r="B858" s="77" t="s">
        <v>174</v>
      </c>
      <c r="C858" s="93" t="s">
        <v>175</v>
      </c>
      <c r="D858" s="93">
        <f>188-10*9</f>
        <v>98</v>
      </c>
      <c r="E858" s="78">
        <v>8.1</v>
      </c>
      <c r="F858" s="78">
        <f t="shared" ref="F858:F862" si="76">D858*E858</f>
        <v>793.8</v>
      </c>
      <c r="G858" s="101"/>
    </row>
    <row r="859" spans="1:7">
      <c r="A859" s="77"/>
      <c r="B859" s="77" t="s">
        <v>176</v>
      </c>
      <c r="C859" s="93" t="s">
        <v>175</v>
      </c>
      <c r="D859" s="93">
        <f>283-10*13</f>
        <v>153</v>
      </c>
      <c r="E859" s="78">
        <v>5.77</v>
      </c>
      <c r="F859" s="78">
        <f t="shared" si="76"/>
        <v>882.81</v>
      </c>
      <c r="G859" s="101"/>
    </row>
    <row r="860" spans="1:7">
      <c r="A860" s="77">
        <v>2</v>
      </c>
      <c r="B860" s="77" t="s">
        <v>206</v>
      </c>
      <c r="C860" s="77"/>
      <c r="D860" s="78"/>
      <c r="E860" s="78"/>
      <c r="F860" s="78">
        <f>F861+F863+F864+F862</f>
        <v>13125</v>
      </c>
      <c r="G860" s="101"/>
    </row>
    <row r="861" spans="1:7">
      <c r="A861" s="77"/>
      <c r="B861" s="93" t="s">
        <v>325</v>
      </c>
      <c r="C861" s="93" t="s">
        <v>208</v>
      </c>
      <c r="D861" s="93">
        <f>23-10*1.2</f>
        <v>11</v>
      </c>
      <c r="E861" s="192">
        <v>55</v>
      </c>
      <c r="F861" s="78">
        <f t="shared" si="76"/>
        <v>605</v>
      </c>
      <c r="G861" s="101"/>
    </row>
    <row r="862" spans="1:7">
      <c r="A862" s="77"/>
      <c r="B862" s="93" t="s">
        <v>326</v>
      </c>
      <c r="C862" s="93" t="s">
        <v>208</v>
      </c>
      <c r="D862" s="93">
        <f>234-10*12</f>
        <v>114</v>
      </c>
      <c r="E862" s="192">
        <v>70</v>
      </c>
      <c r="F862" s="78">
        <f t="shared" si="76"/>
        <v>7980</v>
      </c>
      <c r="G862" s="101"/>
    </row>
    <row r="863" spans="1:7">
      <c r="A863" s="77"/>
      <c r="B863" s="93" t="s">
        <v>327</v>
      </c>
      <c r="C863" s="93" t="s">
        <v>208</v>
      </c>
      <c r="D863" s="93">
        <f>59-10*2.6</f>
        <v>33</v>
      </c>
      <c r="E863" s="192">
        <v>5</v>
      </c>
      <c r="F863" s="78">
        <f>E863*D863</f>
        <v>165</v>
      </c>
      <c r="G863" s="101"/>
    </row>
    <row r="864" spans="1:7">
      <c r="A864" s="77"/>
      <c r="B864" s="77" t="s">
        <v>210</v>
      </c>
      <c r="C864" s="77" t="s">
        <v>101</v>
      </c>
      <c r="D864" s="78">
        <v>0.5</v>
      </c>
      <c r="E864" s="78"/>
      <c r="F864" s="78">
        <f>D864*(F861+F863+F862)</f>
        <v>4375</v>
      </c>
      <c r="G864" s="101"/>
    </row>
    <row r="865" spans="1:7">
      <c r="A865" s="77">
        <v>3</v>
      </c>
      <c r="B865" s="77" t="s">
        <v>177</v>
      </c>
      <c r="C865" s="77"/>
      <c r="D865" s="78"/>
      <c r="E865" s="78"/>
      <c r="F865" s="78" t="e">
        <f>SUM(F866:F867)</f>
        <v>#REF!</v>
      </c>
      <c r="G865" s="101"/>
    </row>
    <row r="866" spans="1:7">
      <c r="A866" s="77"/>
      <c r="B866" s="77" t="s">
        <v>328</v>
      </c>
      <c r="C866" s="77" t="s">
        <v>329</v>
      </c>
      <c r="D866" s="93">
        <f>10</f>
        <v>10</v>
      </c>
      <c r="E866" s="78" t="e">
        <f>#REF!</f>
        <v>#REF!</v>
      </c>
      <c r="F866" s="78" t="e">
        <f>E866*D866</f>
        <v>#REF!</v>
      </c>
      <c r="G866" s="101"/>
    </row>
    <row r="867" spans="1:7">
      <c r="A867" s="77"/>
      <c r="B867" s="77" t="s">
        <v>210</v>
      </c>
      <c r="C867" s="77" t="s">
        <v>101</v>
      </c>
      <c r="D867" s="192">
        <v>2</v>
      </c>
      <c r="E867" s="78"/>
      <c r="F867" s="78" t="e">
        <f>F866*D867/100</f>
        <v>#REF!</v>
      </c>
      <c r="G867" s="98"/>
    </row>
    <row r="868" spans="1:7">
      <c r="A868" s="77">
        <v>4</v>
      </c>
      <c r="B868" s="77" t="s">
        <v>279</v>
      </c>
      <c r="C868" s="193"/>
      <c r="D868" s="194"/>
      <c r="E868" s="194"/>
      <c r="F868" s="78"/>
      <c r="G868" s="98"/>
    </row>
    <row r="869" spans="1:7">
      <c r="A869" s="77" t="s">
        <v>181</v>
      </c>
      <c r="B869" s="77" t="s">
        <v>182</v>
      </c>
      <c r="C869" s="97">
        <v>0.055</v>
      </c>
      <c r="D869" s="177"/>
      <c r="E869" s="78"/>
      <c r="F869" s="78" t="e">
        <f>C869*F856</f>
        <v>#REF!</v>
      </c>
      <c r="G869" s="98"/>
    </row>
    <row r="870" spans="1:7">
      <c r="A870" s="77"/>
      <c r="B870" s="77"/>
      <c r="C870" s="97"/>
      <c r="D870" s="177"/>
      <c r="E870" s="78"/>
      <c r="F870" s="78"/>
      <c r="G870" s="98"/>
    </row>
    <row r="871" spans="1:7">
      <c r="A871" s="77" t="s">
        <v>51</v>
      </c>
      <c r="B871" s="77" t="s">
        <v>143</v>
      </c>
      <c r="C871" s="97">
        <v>0.073</v>
      </c>
      <c r="D871" s="177"/>
      <c r="E871" s="78"/>
      <c r="F871" s="78" t="e">
        <f>C871*F855</f>
        <v>#REF!</v>
      </c>
      <c r="G871" s="98"/>
    </row>
    <row r="872" spans="1:7">
      <c r="A872" s="77" t="s">
        <v>74</v>
      </c>
      <c r="B872" s="77" t="s">
        <v>330</v>
      </c>
      <c r="C872" s="97">
        <v>0.07</v>
      </c>
      <c r="D872" s="177"/>
      <c r="E872" s="78"/>
      <c r="F872" s="78" t="e">
        <f>(F855+F871)*C872</f>
        <v>#REF!</v>
      </c>
      <c r="G872" s="98"/>
    </row>
    <row r="873" spans="1:7">
      <c r="A873" s="77" t="s">
        <v>184</v>
      </c>
      <c r="B873" s="77" t="s">
        <v>194</v>
      </c>
      <c r="C873" s="195"/>
      <c r="D873" s="78"/>
      <c r="E873" s="78"/>
      <c r="F873" s="78" t="e">
        <f>SUM(F874:F875)</f>
        <v>#REF!</v>
      </c>
      <c r="G873" s="98"/>
    </row>
    <row r="874" spans="1:7">
      <c r="A874" s="77"/>
      <c r="B874" s="77" t="s">
        <v>119</v>
      </c>
      <c r="C874" s="77" t="s">
        <v>331</v>
      </c>
      <c r="D874" s="192">
        <f>D862</f>
        <v>114</v>
      </c>
      <c r="E874" s="78" t="e">
        <f>#REF!-70</f>
        <v>#REF!</v>
      </c>
      <c r="F874" s="78" t="e">
        <f>E874*D874</f>
        <v>#REF!</v>
      </c>
      <c r="G874" s="98"/>
    </row>
    <row r="875" spans="1:7">
      <c r="A875" s="77"/>
      <c r="B875" s="77" t="s">
        <v>217</v>
      </c>
      <c r="C875" s="77" t="s">
        <v>218</v>
      </c>
      <c r="D875" s="78">
        <f>D866*6.5</f>
        <v>65</v>
      </c>
      <c r="E875" s="78" t="e">
        <f>E843</f>
        <v>#REF!</v>
      </c>
      <c r="F875" s="78" t="e">
        <f>E875*D875</f>
        <v>#REF!</v>
      </c>
      <c r="G875" s="98"/>
    </row>
    <row r="876" spans="1:7">
      <c r="A876" s="77" t="s">
        <v>187</v>
      </c>
      <c r="B876" s="77" t="s">
        <v>185</v>
      </c>
      <c r="C876" s="190">
        <v>0.09</v>
      </c>
      <c r="D876" s="78"/>
      <c r="E876" s="78"/>
      <c r="F876" s="78" t="e">
        <f>(F855+F871+F872)*C876</f>
        <v>#REF!</v>
      </c>
      <c r="G876" s="98"/>
    </row>
    <row r="877" spans="1:7">
      <c r="A877" s="193"/>
      <c r="B877" s="77" t="s">
        <v>186</v>
      </c>
      <c r="C877" s="77"/>
      <c r="D877" s="78"/>
      <c r="E877" s="78"/>
      <c r="F877" s="78" t="e">
        <f>F876+F873+F872+F871+F855</f>
        <v>#REF!</v>
      </c>
      <c r="G877" s="98"/>
    </row>
    <row r="878" spans="1:7">
      <c r="A878" s="77" t="s">
        <v>196</v>
      </c>
      <c r="B878" s="77" t="s">
        <v>188</v>
      </c>
      <c r="C878" s="80">
        <v>0.03</v>
      </c>
      <c r="D878" s="173"/>
      <c r="E878" s="78"/>
      <c r="F878" s="78" t="e">
        <f>F877*C878</f>
        <v>#REF!</v>
      </c>
      <c r="G878" s="98"/>
    </row>
    <row r="879" spans="1:7">
      <c r="A879" s="193"/>
      <c r="B879" s="77" t="s">
        <v>189</v>
      </c>
      <c r="C879" s="193"/>
      <c r="D879" s="194"/>
      <c r="E879" s="194"/>
      <c r="F879" s="78" t="e">
        <f>SUM(F877:F878)</f>
        <v>#REF!</v>
      </c>
      <c r="G879" s="98"/>
    </row>
    <row r="880" spans="1:6">
      <c r="A880" s="83"/>
      <c r="B880" s="83"/>
      <c r="C880" s="83"/>
      <c r="D880" s="83"/>
      <c r="E880" s="83"/>
      <c r="F880" s="83"/>
    </row>
    <row r="881" spans="1:7">
      <c r="A881" s="88" t="s">
        <v>332</v>
      </c>
      <c r="B881" s="88"/>
      <c r="C881" s="88"/>
      <c r="D881" s="88"/>
      <c r="E881" s="88"/>
      <c r="F881" s="88"/>
      <c r="G881" s="164"/>
    </row>
    <row r="882" spans="1:7">
      <c r="A882" s="89" t="s">
        <v>333</v>
      </c>
      <c r="B882" s="89"/>
      <c r="C882" s="89"/>
      <c r="D882" s="89"/>
      <c r="E882" s="104" t="s">
        <v>317</v>
      </c>
      <c r="F882" s="201"/>
      <c r="G882" s="157"/>
    </row>
    <row r="883" spans="1:7">
      <c r="A883" s="196" t="s">
        <v>334</v>
      </c>
      <c r="B883" s="196"/>
      <c r="C883" s="196"/>
      <c r="D883" s="196"/>
      <c r="E883" s="196"/>
      <c r="F883" s="196"/>
      <c r="G883" s="159"/>
    </row>
    <row r="884" spans="1:7">
      <c r="A884" s="114" t="s">
        <v>106</v>
      </c>
      <c r="B884" s="114" t="s">
        <v>202</v>
      </c>
      <c r="C884" s="114" t="s">
        <v>242</v>
      </c>
      <c r="D884" s="153" t="s">
        <v>319</v>
      </c>
      <c r="E884" s="86" t="s">
        <v>122</v>
      </c>
      <c r="F884" s="86" t="s">
        <v>170</v>
      </c>
      <c r="G884" s="158"/>
    </row>
    <row r="885" spans="1:7">
      <c r="A885" s="114" t="s">
        <v>7</v>
      </c>
      <c r="B885" s="114" t="s">
        <v>205</v>
      </c>
      <c r="C885" s="114"/>
      <c r="D885" s="153"/>
      <c r="E885" s="153"/>
      <c r="F885" s="153" t="e">
        <f>F886+F899+F900</f>
        <v>#REF!</v>
      </c>
      <c r="G885" s="158"/>
    </row>
    <row r="886" spans="1:7">
      <c r="A886" s="114" t="s">
        <v>172</v>
      </c>
      <c r="B886" s="114" t="s">
        <v>171</v>
      </c>
      <c r="C886" s="114"/>
      <c r="D886" s="153"/>
      <c r="E886" s="153"/>
      <c r="F886" s="153" t="e">
        <f>F887+F890+F896</f>
        <v>#REF!</v>
      </c>
      <c r="G886" s="158"/>
    </row>
    <row r="887" spans="1:7">
      <c r="A887" s="114">
        <v>1</v>
      </c>
      <c r="B887" s="114" t="s">
        <v>173</v>
      </c>
      <c r="C887" s="114"/>
      <c r="D887" s="153"/>
      <c r="E887" s="153"/>
      <c r="F887" s="153">
        <f>SUM(F888:F889)</f>
        <v>1270.71</v>
      </c>
      <c r="G887" s="158"/>
    </row>
    <row r="888" spans="1:7">
      <c r="A888" s="114"/>
      <c r="B888" s="197" t="s">
        <v>174</v>
      </c>
      <c r="C888" s="197" t="s">
        <v>175</v>
      </c>
      <c r="D888" s="153">
        <f>137.3-10*8.3</f>
        <v>54.3</v>
      </c>
      <c r="E888" s="153">
        <v>8.1</v>
      </c>
      <c r="F888" s="153">
        <f t="shared" ref="F888:F894" si="77">E888*D888</f>
        <v>439.83</v>
      </c>
      <c r="G888" s="158"/>
    </row>
    <row r="889" spans="1:7">
      <c r="A889" s="114"/>
      <c r="B889" s="197" t="s">
        <v>176</v>
      </c>
      <c r="C889" s="197" t="s">
        <v>175</v>
      </c>
      <c r="D889" s="153">
        <f>206-5*12.4</f>
        <v>144</v>
      </c>
      <c r="E889" s="153">
        <v>5.77</v>
      </c>
      <c r="F889" s="153">
        <f t="shared" si="77"/>
        <v>830.88</v>
      </c>
      <c r="G889" s="158"/>
    </row>
    <row r="890" spans="1:7">
      <c r="A890" s="114">
        <v>2</v>
      </c>
      <c r="B890" s="114" t="s">
        <v>206</v>
      </c>
      <c r="C890" s="114"/>
      <c r="D890" s="153"/>
      <c r="E890" s="153"/>
      <c r="F890" s="153">
        <f>SUM(F891:F895)</f>
        <v>4511.95</v>
      </c>
      <c r="G890" s="158"/>
    </row>
    <row r="891" spans="1:7">
      <c r="A891" s="114"/>
      <c r="B891" s="114" t="s">
        <v>118</v>
      </c>
      <c r="C891" s="114" t="s">
        <v>208</v>
      </c>
      <c r="D891" s="153">
        <f>99-10*4.95</f>
        <v>49.5</v>
      </c>
      <c r="E891" s="153">
        <v>35</v>
      </c>
      <c r="F891" s="153">
        <f t="shared" si="77"/>
        <v>1732.5</v>
      </c>
      <c r="G891" s="158"/>
    </row>
    <row r="892" spans="1:7">
      <c r="A892" s="114"/>
      <c r="B892" s="114" t="s">
        <v>335</v>
      </c>
      <c r="C892" s="114" t="s">
        <v>208</v>
      </c>
      <c r="D892" s="153">
        <f>188-10*9.4</f>
        <v>94</v>
      </c>
      <c r="E892" s="153">
        <v>28</v>
      </c>
      <c r="F892" s="153">
        <f t="shared" si="77"/>
        <v>2632</v>
      </c>
      <c r="G892" s="158"/>
    </row>
    <row r="893" spans="1:7">
      <c r="A893" s="114"/>
      <c r="B893" s="114" t="s">
        <v>327</v>
      </c>
      <c r="C893" s="114" t="s">
        <v>208</v>
      </c>
      <c r="D893" s="153">
        <f>50-10*2.5</f>
        <v>25</v>
      </c>
      <c r="E893" s="153">
        <v>5</v>
      </c>
      <c r="F893" s="153">
        <f t="shared" si="77"/>
        <v>125</v>
      </c>
      <c r="G893" s="158"/>
    </row>
    <row r="894" spans="1:7">
      <c r="A894" s="114"/>
      <c r="B894" s="114" t="s">
        <v>325</v>
      </c>
      <c r="C894" s="114" t="s">
        <v>208</v>
      </c>
      <c r="D894" s="153"/>
      <c r="E894" s="153"/>
      <c r="F894" s="153">
        <f t="shared" si="77"/>
        <v>0</v>
      </c>
      <c r="G894" s="158"/>
    </row>
    <row r="895" spans="1:7">
      <c r="A895" s="114"/>
      <c r="B895" s="114" t="s">
        <v>210</v>
      </c>
      <c r="C895" s="114" t="s">
        <v>101</v>
      </c>
      <c r="D895" s="153">
        <v>0.5</v>
      </c>
      <c r="E895" s="153">
        <f>SUM(F891:F894)</f>
        <v>4489.5</v>
      </c>
      <c r="F895" s="153">
        <f>E895*D895/100</f>
        <v>22.45</v>
      </c>
      <c r="G895" s="158"/>
    </row>
    <row r="896" spans="1:7">
      <c r="A896" s="114">
        <v>3</v>
      </c>
      <c r="B896" s="114" t="s">
        <v>211</v>
      </c>
      <c r="C896" s="114"/>
      <c r="D896" s="153"/>
      <c r="E896" s="153"/>
      <c r="F896" s="153" t="e">
        <f>SUM(F897:F898)</f>
        <v>#REF!</v>
      </c>
      <c r="G896" s="158"/>
    </row>
    <row r="897" spans="1:7">
      <c r="A897" s="114"/>
      <c r="B897" s="114" t="s">
        <v>336</v>
      </c>
      <c r="C897" s="114" t="s">
        <v>179</v>
      </c>
      <c r="D897" s="153">
        <f>6.57-10*0.15</f>
        <v>5.07</v>
      </c>
      <c r="E897" s="153" t="e">
        <f>#REF!</f>
        <v>#REF!</v>
      </c>
      <c r="F897" s="153" t="e">
        <f>E897*D897</f>
        <v>#REF!</v>
      </c>
      <c r="G897" s="158"/>
    </row>
    <row r="898" spans="1:7">
      <c r="A898" s="114"/>
      <c r="B898" s="114" t="s">
        <v>216</v>
      </c>
      <c r="C898" s="114" t="s">
        <v>101</v>
      </c>
      <c r="D898" s="153">
        <v>2</v>
      </c>
      <c r="E898" s="153" t="e">
        <f>SUM(F897)</f>
        <v>#REF!</v>
      </c>
      <c r="F898" s="153" t="e">
        <f>E898*D898/100</f>
        <v>#REF!</v>
      </c>
      <c r="G898" s="159"/>
    </row>
    <row r="899" spans="1:7">
      <c r="A899" s="114" t="s">
        <v>181</v>
      </c>
      <c r="B899" s="114" t="s">
        <v>142</v>
      </c>
      <c r="C899" s="188">
        <v>0.055</v>
      </c>
      <c r="D899" s="153"/>
      <c r="E899" s="153"/>
      <c r="F899" s="153" t="e">
        <f>F886*C899</f>
        <v>#REF!</v>
      </c>
      <c r="G899" s="158"/>
    </row>
    <row r="900" spans="1:7">
      <c r="A900" s="114"/>
      <c r="B900" s="114"/>
      <c r="C900" s="188"/>
      <c r="D900" s="153"/>
      <c r="E900" s="153"/>
      <c r="F900" s="153"/>
      <c r="G900" s="158"/>
    </row>
    <row r="901" spans="1:7">
      <c r="A901" s="114" t="s">
        <v>51</v>
      </c>
      <c r="B901" s="114" t="s">
        <v>143</v>
      </c>
      <c r="C901" s="188">
        <v>0.073</v>
      </c>
      <c r="D901" s="153"/>
      <c r="E901" s="153"/>
      <c r="F901" s="153" t="e">
        <f>F885*C901</f>
        <v>#REF!</v>
      </c>
      <c r="G901" s="158"/>
    </row>
    <row r="902" spans="1:7">
      <c r="A902" s="114" t="s">
        <v>74</v>
      </c>
      <c r="B902" s="114" t="s">
        <v>183</v>
      </c>
      <c r="C902" s="188">
        <v>0.07</v>
      </c>
      <c r="D902" s="153"/>
      <c r="E902" s="153"/>
      <c r="F902" s="153" t="e">
        <f>(F885+F901)*C902</f>
        <v>#REF!</v>
      </c>
      <c r="G902" s="158"/>
    </row>
    <row r="903" spans="1:7">
      <c r="A903" s="202" t="s">
        <v>184</v>
      </c>
      <c r="B903" s="202" t="s">
        <v>194</v>
      </c>
      <c r="C903" s="188"/>
      <c r="D903" s="153"/>
      <c r="E903" s="153"/>
      <c r="F903" s="153" t="e">
        <f>F904</f>
        <v>#REF!</v>
      </c>
      <c r="G903" s="158"/>
    </row>
    <row r="904" spans="1:7">
      <c r="A904" s="114"/>
      <c r="B904" s="202" t="s">
        <v>217</v>
      </c>
      <c r="C904" s="203" t="s">
        <v>218</v>
      </c>
      <c r="D904" s="153">
        <f>D897*6.5</f>
        <v>32.96</v>
      </c>
      <c r="E904" s="153" t="e">
        <f>#REF!-2.99</f>
        <v>#REF!</v>
      </c>
      <c r="F904" s="153" t="e">
        <f>D904*E904</f>
        <v>#REF!</v>
      </c>
      <c r="G904" s="158"/>
    </row>
    <row r="905" spans="1:7">
      <c r="A905" s="114" t="s">
        <v>187</v>
      </c>
      <c r="B905" s="114" t="s">
        <v>195</v>
      </c>
      <c r="C905" s="188">
        <v>0.09</v>
      </c>
      <c r="D905" s="153"/>
      <c r="E905" s="153"/>
      <c r="F905" s="153" t="e">
        <f>(F885+F901+F902+F903)*C905</f>
        <v>#REF!</v>
      </c>
      <c r="G905" s="158"/>
    </row>
    <row r="906" spans="1:7">
      <c r="A906" s="204"/>
      <c r="B906" s="114" t="s">
        <v>186</v>
      </c>
      <c r="C906" s="114"/>
      <c r="D906" s="153"/>
      <c r="E906" s="153"/>
      <c r="F906" s="153" t="e">
        <f>(F885+F901+F905+F902+F903)</f>
        <v>#REF!</v>
      </c>
      <c r="G906" s="159"/>
    </row>
    <row r="907" spans="1:7">
      <c r="A907" s="114" t="s">
        <v>196</v>
      </c>
      <c r="B907" s="114" t="s">
        <v>188</v>
      </c>
      <c r="C907" s="80">
        <v>0.03</v>
      </c>
      <c r="D907" s="153"/>
      <c r="E907" s="153"/>
      <c r="F907" s="153" t="e">
        <f>F906*C907</f>
        <v>#REF!</v>
      </c>
      <c r="G907" s="159"/>
    </row>
    <row r="908" spans="1:7">
      <c r="A908" s="204"/>
      <c r="B908" s="129" t="s">
        <v>189</v>
      </c>
      <c r="C908" s="204"/>
      <c r="D908" s="160"/>
      <c r="E908" s="160"/>
      <c r="F908" s="153" t="e">
        <f>SUM(F906:F907)</f>
        <v>#REF!</v>
      </c>
      <c r="G908" s="159"/>
    </row>
    <row r="909" spans="1:6">
      <c r="A909" s="83"/>
      <c r="B909" s="83"/>
      <c r="C909" s="83"/>
      <c r="D909" s="83"/>
      <c r="E909" s="83"/>
      <c r="F909" s="83"/>
    </row>
    <row r="910" spans="1:15">
      <c r="A910" s="205" t="s">
        <v>337</v>
      </c>
      <c r="B910" s="205"/>
      <c r="C910" s="205"/>
      <c r="D910" s="205"/>
      <c r="E910" s="205"/>
      <c r="F910" s="205"/>
      <c r="G910" s="173"/>
      <c r="I910" s="168"/>
      <c r="J910" s="168"/>
      <c r="K910" s="168"/>
      <c r="L910" s="168"/>
      <c r="M910" s="168"/>
      <c r="N910" s="168"/>
      <c r="O910" s="168"/>
    </row>
    <row r="911" spans="1:15">
      <c r="A911" s="206" t="s">
        <v>338</v>
      </c>
      <c r="B911" s="206"/>
      <c r="C911" s="206"/>
      <c r="D911" s="206"/>
      <c r="E911" s="226" t="s">
        <v>339</v>
      </c>
      <c r="F911" s="227"/>
      <c r="G911" s="175"/>
      <c r="I911" s="169"/>
      <c r="J911" s="169"/>
      <c r="K911" s="169"/>
      <c r="L911" s="169"/>
      <c r="M911" s="169"/>
      <c r="N911" s="245"/>
      <c r="O911" s="245"/>
    </row>
    <row r="912" spans="1:15">
      <c r="A912" s="207" t="s">
        <v>106</v>
      </c>
      <c r="B912" s="208" t="s">
        <v>107</v>
      </c>
      <c r="C912" s="208" t="s">
        <v>3</v>
      </c>
      <c r="D912" s="209" t="s">
        <v>4</v>
      </c>
      <c r="E912" s="228" t="s">
        <v>122</v>
      </c>
      <c r="F912" s="228" t="s">
        <v>170</v>
      </c>
      <c r="G912" s="174"/>
      <c r="I912" s="241"/>
      <c r="J912" s="187"/>
      <c r="K912" s="187"/>
      <c r="L912" s="174"/>
      <c r="M912" s="174"/>
      <c r="N912" s="174"/>
      <c r="O912" s="174"/>
    </row>
    <row r="913" spans="1:15">
      <c r="A913" s="207" t="s">
        <v>224</v>
      </c>
      <c r="B913" s="208" t="s">
        <v>205</v>
      </c>
      <c r="C913" s="208" t="s">
        <v>104</v>
      </c>
      <c r="D913" s="209"/>
      <c r="E913" s="209"/>
      <c r="F913" s="209">
        <f>F914+F925</f>
        <v>1430.39</v>
      </c>
      <c r="G913" s="174"/>
      <c r="I913" s="241"/>
      <c r="J913" s="187"/>
      <c r="K913" s="187"/>
      <c r="L913" s="174"/>
      <c r="M913" s="174"/>
      <c r="N913" s="174"/>
      <c r="O913" s="174"/>
    </row>
    <row r="914" spans="1:15">
      <c r="A914" s="207" t="s">
        <v>225</v>
      </c>
      <c r="B914" s="208" t="s">
        <v>171</v>
      </c>
      <c r="C914" s="208" t="s">
        <v>104</v>
      </c>
      <c r="D914" s="209"/>
      <c r="E914" s="209"/>
      <c r="F914" s="209">
        <f>F915+F919+F923+F924</f>
        <v>1355.82</v>
      </c>
      <c r="G914" s="174"/>
      <c r="I914" s="241"/>
      <c r="J914" s="187"/>
      <c r="K914" s="187"/>
      <c r="L914" s="174"/>
      <c r="M914" s="174"/>
      <c r="N914" s="174"/>
      <c r="O914" s="174"/>
    </row>
    <row r="915" spans="1:15">
      <c r="A915" s="207" t="s">
        <v>226</v>
      </c>
      <c r="B915" s="208" t="s">
        <v>173</v>
      </c>
      <c r="C915" s="208" t="s">
        <v>175</v>
      </c>
      <c r="D915" s="209"/>
      <c r="E915" s="209"/>
      <c r="F915" s="209">
        <f>F916+F917</f>
        <v>188.3</v>
      </c>
      <c r="G915" s="174"/>
      <c r="I915" s="241"/>
      <c r="J915" s="187"/>
      <c r="K915" s="187"/>
      <c r="L915" s="174"/>
      <c r="M915" s="174"/>
      <c r="N915" s="174"/>
      <c r="O915" s="174"/>
    </row>
    <row r="916" spans="1:15">
      <c r="A916" s="207"/>
      <c r="B916" s="208" t="s">
        <v>174</v>
      </c>
      <c r="C916" s="208" t="s">
        <v>175</v>
      </c>
      <c r="D916" s="209">
        <v>9</v>
      </c>
      <c r="E916" s="209">
        <v>8.1</v>
      </c>
      <c r="F916" s="209">
        <f t="shared" ref="F916:F922" si="78">D916*E916</f>
        <v>72.9</v>
      </c>
      <c r="G916" s="174"/>
      <c r="I916" s="241"/>
      <c r="J916" s="187"/>
      <c r="K916" s="187"/>
      <c r="L916" s="174"/>
      <c r="M916" s="174"/>
      <c r="N916" s="174"/>
      <c r="O916" s="174"/>
    </row>
    <row r="917" spans="1:15">
      <c r="A917" s="207"/>
      <c r="B917" s="208" t="s">
        <v>176</v>
      </c>
      <c r="C917" s="208" t="s">
        <v>175</v>
      </c>
      <c r="D917" s="209">
        <v>20</v>
      </c>
      <c r="E917" s="209">
        <v>5.77</v>
      </c>
      <c r="F917" s="209">
        <f t="shared" si="78"/>
        <v>115.4</v>
      </c>
      <c r="G917" s="174"/>
      <c r="I917" s="241"/>
      <c r="J917" s="187"/>
      <c r="K917" s="187"/>
      <c r="L917" s="174"/>
      <c r="M917" s="174"/>
      <c r="N917" s="174"/>
      <c r="O917" s="174"/>
    </row>
    <row r="918" spans="1:15">
      <c r="A918" s="207"/>
      <c r="B918" s="208" t="s">
        <v>186</v>
      </c>
      <c r="C918" s="208" t="s">
        <v>175</v>
      </c>
      <c r="D918" s="209">
        <f>D916+D917</f>
        <v>29</v>
      </c>
      <c r="E918" s="209"/>
      <c r="F918" s="209"/>
      <c r="G918" s="174"/>
      <c r="I918" s="241"/>
      <c r="J918" s="187"/>
      <c r="K918" s="187"/>
      <c r="L918" s="174"/>
      <c r="M918" s="174"/>
      <c r="N918" s="174"/>
      <c r="O918" s="174"/>
    </row>
    <row r="919" spans="1:15">
      <c r="A919" s="207" t="s">
        <v>227</v>
      </c>
      <c r="B919" s="208" t="s">
        <v>206</v>
      </c>
      <c r="C919" s="208" t="s">
        <v>104</v>
      </c>
      <c r="D919" s="209"/>
      <c r="E919" s="209"/>
      <c r="F919" s="209">
        <f>SUM(F920:F922)</f>
        <v>1167.52</v>
      </c>
      <c r="G919" s="174"/>
      <c r="I919" s="241"/>
      <c r="J919" s="187"/>
      <c r="K919" s="187"/>
      <c r="L919" s="174"/>
      <c r="M919" s="174"/>
      <c r="N919" s="174"/>
      <c r="O919" s="174"/>
    </row>
    <row r="920" spans="1:15">
      <c r="A920" s="207"/>
      <c r="B920" s="208" t="s">
        <v>340</v>
      </c>
      <c r="C920" s="208" t="s">
        <v>208</v>
      </c>
      <c r="D920" s="209">
        <v>106</v>
      </c>
      <c r="E920" s="209">
        <v>10.5</v>
      </c>
      <c r="F920" s="209">
        <f t="shared" si="78"/>
        <v>1113</v>
      </c>
      <c r="G920" s="174"/>
      <c r="I920" s="241"/>
      <c r="J920" s="187"/>
      <c r="K920" s="187"/>
      <c r="L920" s="174"/>
      <c r="M920" s="174"/>
      <c r="N920" s="174"/>
      <c r="O920" s="174"/>
    </row>
    <row r="921" spans="1:15">
      <c r="A921" s="207"/>
      <c r="B921" s="208" t="s">
        <v>341</v>
      </c>
      <c r="C921" s="208" t="s">
        <v>218</v>
      </c>
      <c r="D921" s="209">
        <v>2</v>
      </c>
      <c r="E921" s="209">
        <v>5</v>
      </c>
      <c r="F921" s="209">
        <f t="shared" si="78"/>
        <v>10</v>
      </c>
      <c r="G921" s="174"/>
      <c r="I921" s="241"/>
      <c r="J921" s="187"/>
      <c r="K921" s="187"/>
      <c r="L921" s="174"/>
      <c r="M921" s="174"/>
      <c r="N921" s="174"/>
      <c r="O921" s="174"/>
    </row>
    <row r="922" spans="1:15">
      <c r="A922" s="207"/>
      <c r="B922" s="208" t="s">
        <v>210</v>
      </c>
      <c r="C922" s="208" t="s">
        <v>104</v>
      </c>
      <c r="D922" s="207" t="s">
        <v>342</v>
      </c>
      <c r="E922" s="209">
        <f>SUM(F920:F920)</f>
        <v>1113</v>
      </c>
      <c r="F922" s="209">
        <f t="shared" si="78"/>
        <v>44.52</v>
      </c>
      <c r="G922" s="174"/>
      <c r="I922" s="241"/>
      <c r="J922" s="187"/>
      <c r="K922" s="187"/>
      <c r="L922" s="241"/>
      <c r="M922" s="174"/>
      <c r="N922" s="174"/>
      <c r="O922" s="174"/>
    </row>
    <row r="923" spans="1:15">
      <c r="A923" s="207" t="s">
        <v>230</v>
      </c>
      <c r="B923" s="208" t="s">
        <v>177</v>
      </c>
      <c r="C923" s="208" t="s">
        <v>104</v>
      </c>
      <c r="D923" s="209"/>
      <c r="E923" s="209"/>
      <c r="F923" s="209"/>
      <c r="G923" s="174"/>
      <c r="I923" s="241"/>
      <c r="J923" s="187"/>
      <c r="K923" s="187"/>
      <c r="L923" s="174"/>
      <c r="M923" s="174"/>
      <c r="N923" s="174"/>
      <c r="O923" s="174"/>
    </row>
    <row r="924" spans="1:15">
      <c r="A924" s="207" t="s">
        <v>343</v>
      </c>
      <c r="B924" s="208" t="s">
        <v>258</v>
      </c>
      <c r="C924" s="208"/>
      <c r="D924" s="209"/>
      <c r="E924" s="209"/>
      <c r="F924" s="209"/>
      <c r="G924" s="174"/>
      <c r="I924" s="241"/>
      <c r="J924" s="187"/>
      <c r="K924" s="187"/>
      <c r="L924" s="174"/>
      <c r="M924" s="174"/>
      <c r="N924" s="174"/>
      <c r="O924" s="174"/>
    </row>
    <row r="925" spans="1:15">
      <c r="A925" s="207" t="s">
        <v>231</v>
      </c>
      <c r="B925" s="208" t="s">
        <v>142</v>
      </c>
      <c r="C925" s="210">
        <v>0.055</v>
      </c>
      <c r="D925" s="211"/>
      <c r="E925" s="209"/>
      <c r="F925" s="209">
        <f>C925*F914</f>
        <v>74.57</v>
      </c>
      <c r="G925" s="174"/>
      <c r="I925" s="241"/>
      <c r="J925" s="187"/>
      <c r="K925" s="242"/>
      <c r="L925" s="173"/>
      <c r="M925" s="174"/>
      <c r="N925" s="174"/>
      <c r="O925" s="174"/>
    </row>
    <row r="926" spans="1:15">
      <c r="A926" s="207" t="s">
        <v>229</v>
      </c>
      <c r="B926" s="208" t="s">
        <v>143</v>
      </c>
      <c r="C926" s="210">
        <v>0.073</v>
      </c>
      <c r="D926" s="211"/>
      <c r="E926" s="209"/>
      <c r="F926" s="209">
        <f>C926*F913</f>
        <v>104.42</v>
      </c>
      <c r="G926" s="174"/>
      <c r="I926" s="241"/>
      <c r="J926" s="187"/>
      <c r="K926" s="243"/>
      <c r="L926" s="173"/>
      <c r="M926" s="174"/>
      <c r="N926" s="174"/>
      <c r="O926" s="174"/>
    </row>
    <row r="927" spans="1:15">
      <c r="A927" s="207" t="s">
        <v>232</v>
      </c>
      <c r="B927" s="208" t="s">
        <v>183</v>
      </c>
      <c r="C927" s="210">
        <v>0.07</v>
      </c>
      <c r="D927" s="211"/>
      <c r="E927" s="209"/>
      <c r="F927" s="209">
        <f>C927*(F913+F926)</f>
        <v>107.44</v>
      </c>
      <c r="G927" s="174"/>
      <c r="I927" s="241"/>
      <c r="J927" s="187"/>
      <c r="K927" s="242"/>
      <c r="L927" s="173"/>
      <c r="M927" s="174"/>
      <c r="N927" s="174"/>
      <c r="O927" s="174"/>
    </row>
    <row r="928" spans="1:15">
      <c r="A928" s="207" t="s">
        <v>233</v>
      </c>
      <c r="B928" s="208" t="s">
        <v>194</v>
      </c>
      <c r="C928" s="208"/>
      <c r="D928" s="209"/>
      <c r="E928" s="209"/>
      <c r="F928" s="209">
        <f>SUM(F929:F929)</f>
        <v>0</v>
      </c>
      <c r="G928" s="174"/>
      <c r="I928" s="241"/>
      <c r="J928" s="187"/>
      <c r="K928" s="187"/>
      <c r="L928" s="174"/>
      <c r="M928" s="174"/>
      <c r="N928" s="174"/>
      <c r="O928" s="174"/>
    </row>
    <row r="929" spans="1:15">
      <c r="A929" s="207"/>
      <c r="B929" s="208"/>
      <c r="C929" s="208"/>
      <c r="D929" s="209"/>
      <c r="E929" s="209"/>
      <c r="F929" s="209"/>
      <c r="G929" s="174"/>
      <c r="I929" s="241"/>
      <c r="J929" s="187"/>
      <c r="K929" s="187"/>
      <c r="L929" s="174"/>
      <c r="M929" s="174"/>
      <c r="N929" s="174"/>
      <c r="O929" s="174"/>
    </row>
    <row r="930" spans="1:15">
      <c r="A930" s="207" t="s">
        <v>234</v>
      </c>
      <c r="B930" s="208" t="s">
        <v>195</v>
      </c>
      <c r="C930" s="212">
        <v>0.09</v>
      </c>
      <c r="D930" s="211"/>
      <c r="E930" s="209"/>
      <c r="F930" s="209">
        <f>C930*(F913+F926+F927+F928)</f>
        <v>147.8</v>
      </c>
      <c r="G930" s="174"/>
      <c r="I930" s="241"/>
      <c r="J930" s="187"/>
      <c r="K930" s="244"/>
      <c r="L930" s="173"/>
      <c r="M930" s="174"/>
      <c r="N930" s="174"/>
      <c r="O930" s="174"/>
    </row>
    <row r="931" spans="1:15">
      <c r="A931" s="207" t="s">
        <v>235</v>
      </c>
      <c r="B931" s="208" t="s">
        <v>186</v>
      </c>
      <c r="C931" s="208" t="s">
        <v>104</v>
      </c>
      <c r="D931" s="209"/>
      <c r="E931" s="209"/>
      <c r="F931" s="209">
        <f>F913+F926+F927+F928+F930</f>
        <v>1790.05</v>
      </c>
      <c r="G931" s="174"/>
      <c r="I931" s="241"/>
      <c r="J931" s="187"/>
      <c r="K931" s="187"/>
      <c r="L931" s="174"/>
      <c r="M931" s="174"/>
      <c r="N931" s="174"/>
      <c r="O931" s="174"/>
    </row>
    <row r="932" spans="1:15">
      <c r="A932" s="207"/>
      <c r="B932" s="208" t="s">
        <v>219</v>
      </c>
      <c r="C932" s="212">
        <v>0.03</v>
      </c>
      <c r="D932" s="211"/>
      <c r="E932" s="209"/>
      <c r="F932" s="209">
        <f>C932*F931</f>
        <v>53.7</v>
      </c>
      <c r="G932" s="174"/>
      <c r="I932" s="241"/>
      <c r="J932" s="187"/>
      <c r="K932" s="244"/>
      <c r="L932" s="173"/>
      <c r="M932" s="174"/>
      <c r="N932" s="174"/>
      <c r="O932" s="174"/>
    </row>
    <row r="933" spans="1:15">
      <c r="A933" s="207"/>
      <c r="B933" s="213" t="s">
        <v>189</v>
      </c>
      <c r="C933" s="208" t="s">
        <v>104</v>
      </c>
      <c r="D933" s="209"/>
      <c r="E933" s="209"/>
      <c r="F933" s="209">
        <f>F931+F932</f>
        <v>1843.75</v>
      </c>
      <c r="G933" s="174"/>
      <c r="I933" s="241"/>
      <c r="J933" s="187"/>
      <c r="K933" s="187"/>
      <c r="L933" s="174"/>
      <c r="M933" s="174"/>
      <c r="N933" s="174"/>
      <c r="O933" s="174"/>
    </row>
    <row r="934" spans="1:6">
      <c r="A934" s="83"/>
      <c r="B934" s="83"/>
      <c r="C934" s="83"/>
      <c r="D934" s="83"/>
      <c r="E934" s="83"/>
      <c r="F934" s="83"/>
    </row>
    <row r="935" spans="1:7">
      <c r="A935" s="122" t="s">
        <v>344</v>
      </c>
      <c r="B935" s="122"/>
      <c r="C935" s="122"/>
      <c r="D935" s="122"/>
      <c r="E935" s="122"/>
      <c r="F935" s="122"/>
      <c r="G935" s="229"/>
    </row>
    <row r="936" spans="1:7">
      <c r="A936" s="123" t="s">
        <v>345</v>
      </c>
      <c r="B936" s="123"/>
      <c r="C936" s="214"/>
      <c r="D936" s="214"/>
      <c r="E936" s="230" t="s">
        <v>222</v>
      </c>
      <c r="F936" s="141"/>
      <c r="G936" s="231"/>
    </row>
    <row r="937" spans="1:7">
      <c r="A937" s="125" t="s">
        <v>241</v>
      </c>
      <c r="B937" s="126" t="s">
        <v>202</v>
      </c>
      <c r="C937" s="215" t="s">
        <v>242</v>
      </c>
      <c r="D937" s="216" t="s">
        <v>243</v>
      </c>
      <c r="E937" s="232" t="s">
        <v>296</v>
      </c>
      <c r="F937" s="233" t="s">
        <v>297</v>
      </c>
      <c r="G937" s="234"/>
    </row>
    <row r="938" spans="1:7">
      <c r="A938" s="125" t="s">
        <v>7</v>
      </c>
      <c r="B938" s="126" t="s">
        <v>171</v>
      </c>
      <c r="C938" s="215"/>
      <c r="D938" s="216"/>
      <c r="E938" s="216"/>
      <c r="F938" s="235" t="e">
        <f>F939+F948+F949</f>
        <v>#REF!</v>
      </c>
      <c r="G938" s="234"/>
    </row>
    <row r="939" spans="1:7">
      <c r="A939" s="125" t="s">
        <v>172</v>
      </c>
      <c r="B939" s="126" t="s">
        <v>140</v>
      </c>
      <c r="C939" s="215"/>
      <c r="D939" s="216"/>
      <c r="E939" s="216"/>
      <c r="F939" s="235" t="e">
        <f>F940+F944+F943</f>
        <v>#REF!</v>
      </c>
      <c r="G939" s="234"/>
    </row>
    <row r="940" spans="1:7">
      <c r="A940" s="125">
        <v>1</v>
      </c>
      <c r="B940" s="126" t="s">
        <v>173</v>
      </c>
      <c r="C940" s="215"/>
      <c r="D940" s="216"/>
      <c r="E940" s="216"/>
      <c r="F940" s="235">
        <f>F941+F942</f>
        <v>1774.28</v>
      </c>
      <c r="G940" s="234"/>
    </row>
    <row r="941" spans="1:7">
      <c r="A941" s="125"/>
      <c r="B941" s="128" t="s">
        <v>174</v>
      </c>
      <c r="C941" s="217" t="s">
        <v>175</v>
      </c>
      <c r="D941" s="216"/>
      <c r="E941" s="220"/>
      <c r="F941" s="235">
        <f>D941*E941</f>
        <v>0</v>
      </c>
      <c r="G941" s="234"/>
    </row>
    <row r="942" spans="1:7">
      <c r="A942" s="125"/>
      <c r="B942" s="128" t="s">
        <v>176</v>
      </c>
      <c r="C942" s="217" t="s">
        <v>175</v>
      </c>
      <c r="D942" s="216">
        <v>307.5</v>
      </c>
      <c r="E942" s="216">
        <v>5.77</v>
      </c>
      <c r="F942" s="235">
        <f t="shared" ref="F942:F946" si="79">E942*D942</f>
        <v>1774.28</v>
      </c>
      <c r="G942" s="234"/>
    </row>
    <row r="943" spans="1:7">
      <c r="A943" s="125">
        <v>2</v>
      </c>
      <c r="B943" s="128" t="s">
        <v>180</v>
      </c>
      <c r="C943" s="217" t="s">
        <v>101</v>
      </c>
      <c r="D943" s="216"/>
      <c r="E943" s="216"/>
      <c r="F943" s="235">
        <f>F940*D943%</f>
        <v>0</v>
      </c>
      <c r="G943" s="234"/>
    </row>
    <row r="944" spans="1:7">
      <c r="A944" s="125">
        <v>3</v>
      </c>
      <c r="B944" s="126" t="s">
        <v>177</v>
      </c>
      <c r="C944" s="215"/>
      <c r="D944" s="216"/>
      <c r="E944" s="216"/>
      <c r="F944" s="235" t="e">
        <f>SUM(F945:F947)</f>
        <v>#REF!</v>
      </c>
      <c r="G944" s="234"/>
    </row>
    <row r="945" spans="1:7">
      <c r="A945" s="125"/>
      <c r="B945" s="126" t="s">
        <v>346</v>
      </c>
      <c r="C945" s="215" t="s">
        <v>179</v>
      </c>
      <c r="D945" s="216">
        <v>3.48</v>
      </c>
      <c r="E945" s="236" t="e">
        <f>#REF!</f>
        <v>#REF!</v>
      </c>
      <c r="F945" s="235" t="e">
        <f t="shared" si="79"/>
        <v>#REF!</v>
      </c>
      <c r="G945" s="234"/>
    </row>
    <row r="946" spans="1:7">
      <c r="A946" s="125"/>
      <c r="B946" s="126" t="s">
        <v>347</v>
      </c>
      <c r="C946" s="215" t="s">
        <v>179</v>
      </c>
      <c r="D946" s="216">
        <v>6.66</v>
      </c>
      <c r="E946" s="236" t="e">
        <f>#REF!</f>
        <v>#REF!</v>
      </c>
      <c r="F946" s="235" t="e">
        <f t="shared" si="79"/>
        <v>#REF!</v>
      </c>
      <c r="G946" s="237"/>
    </row>
    <row r="947" spans="1:7">
      <c r="A947" s="125"/>
      <c r="B947" s="126" t="s">
        <v>216</v>
      </c>
      <c r="C947" s="215" t="s">
        <v>101</v>
      </c>
      <c r="D947" s="216">
        <v>5</v>
      </c>
      <c r="E947" s="236" t="e">
        <f>F945+F946</f>
        <v>#REF!</v>
      </c>
      <c r="F947" s="235" t="e">
        <f>E947*D947%</f>
        <v>#REF!</v>
      </c>
      <c r="G947" s="237"/>
    </row>
    <row r="948" spans="1:7">
      <c r="A948" s="125" t="s">
        <v>181</v>
      </c>
      <c r="B948" s="126" t="s">
        <v>182</v>
      </c>
      <c r="C948" s="218">
        <v>0.055</v>
      </c>
      <c r="D948" s="216"/>
      <c r="E948" s="216"/>
      <c r="F948" s="235" t="e">
        <f>(F939)*C948</f>
        <v>#REF!</v>
      </c>
      <c r="G948" s="238"/>
    </row>
    <row r="949" spans="1:7">
      <c r="A949" s="125"/>
      <c r="B949" s="126"/>
      <c r="C949" s="218"/>
      <c r="D949" s="216"/>
      <c r="E949" s="216"/>
      <c r="F949" s="235"/>
      <c r="G949" s="238"/>
    </row>
    <row r="950" spans="1:7">
      <c r="A950" s="125" t="s">
        <v>51</v>
      </c>
      <c r="B950" s="126" t="s">
        <v>143</v>
      </c>
      <c r="C950" s="218">
        <v>0.07</v>
      </c>
      <c r="D950" s="216"/>
      <c r="E950" s="216"/>
      <c r="F950" s="235" t="e">
        <f>F938*C950</f>
        <v>#REF!</v>
      </c>
      <c r="G950" s="238"/>
    </row>
    <row r="951" spans="1:7">
      <c r="A951" s="125" t="s">
        <v>74</v>
      </c>
      <c r="B951" s="126" t="s">
        <v>183</v>
      </c>
      <c r="C951" s="218">
        <v>0.07</v>
      </c>
      <c r="D951" s="216"/>
      <c r="E951" s="216"/>
      <c r="F951" s="235" t="e">
        <f>(F938+F950)*C951</f>
        <v>#REF!</v>
      </c>
      <c r="G951" s="238"/>
    </row>
    <row r="952" spans="1:7">
      <c r="A952" s="125" t="s">
        <v>184</v>
      </c>
      <c r="B952" s="126" t="s">
        <v>194</v>
      </c>
      <c r="C952" s="219"/>
      <c r="D952" s="216"/>
      <c r="E952" s="216"/>
      <c r="F952" s="235" t="e">
        <f>F953</f>
        <v>#REF!</v>
      </c>
      <c r="G952" s="238"/>
    </row>
    <row r="953" spans="1:7">
      <c r="A953" s="125"/>
      <c r="B953" s="126" t="s">
        <v>217</v>
      </c>
      <c r="C953" s="215" t="s">
        <v>218</v>
      </c>
      <c r="D953" s="220" t="e">
        <f>D945*#REF!+D946*#REF!</f>
        <v>#REF!</v>
      </c>
      <c r="E953" s="239" t="e">
        <f>#REF!-2.99</f>
        <v>#REF!</v>
      </c>
      <c r="F953" s="235" t="e">
        <f>D953*E953</f>
        <v>#REF!</v>
      </c>
      <c r="G953" s="238"/>
    </row>
    <row r="954" spans="1:7">
      <c r="A954" s="125" t="s">
        <v>187</v>
      </c>
      <c r="B954" s="126" t="s">
        <v>185</v>
      </c>
      <c r="C954" s="221">
        <v>0.09</v>
      </c>
      <c r="D954" s="216"/>
      <c r="E954" s="216"/>
      <c r="F954" s="235" t="e">
        <f>(F938+F950+F951+F952)*C954</f>
        <v>#REF!</v>
      </c>
      <c r="G954" s="238"/>
    </row>
    <row r="955" spans="1:7">
      <c r="A955" s="222"/>
      <c r="B955" s="126" t="s">
        <v>186</v>
      </c>
      <c r="C955" s="215"/>
      <c r="D955" s="216"/>
      <c r="E955" s="216"/>
      <c r="F955" s="235" t="e">
        <f>(F951+F950++F954+F938+F952)</f>
        <v>#REF!</v>
      </c>
      <c r="G955" s="238"/>
    </row>
    <row r="956" spans="1:7">
      <c r="A956" s="222"/>
      <c r="B956" s="126" t="s">
        <v>219</v>
      </c>
      <c r="C956" s="223" t="e">
        <f>[93]取费表!I33</f>
        <v>#REF!</v>
      </c>
      <c r="D956" s="224"/>
      <c r="E956" s="224"/>
      <c r="F956" s="240" t="e">
        <f>F955*C956</f>
        <v>#REF!</v>
      </c>
      <c r="G956" s="238"/>
    </row>
    <row r="957" spans="1:7">
      <c r="A957" s="222"/>
      <c r="B957" s="129" t="s">
        <v>189</v>
      </c>
      <c r="C957" s="225"/>
      <c r="D957" s="224"/>
      <c r="E957" s="224"/>
      <c r="F957" s="240" t="e">
        <f>F955+F956</f>
        <v>#REF!</v>
      </c>
      <c r="G957" s="238"/>
    </row>
  </sheetData>
  <mergeCells count="85">
    <mergeCell ref="A1:F1"/>
    <mergeCell ref="A2:D2"/>
    <mergeCell ref="A3:F3"/>
    <mergeCell ref="A23:F23"/>
    <mergeCell ref="A24:D24"/>
    <mergeCell ref="E24:F24"/>
    <mergeCell ref="A43:F43"/>
    <mergeCell ref="A44:D44"/>
    <mergeCell ref="A45:F45"/>
    <mergeCell ref="A78:B78"/>
    <mergeCell ref="A79:B79"/>
    <mergeCell ref="C79:E79"/>
    <mergeCell ref="A80:F80"/>
    <mergeCell ref="A114:B114"/>
    <mergeCell ref="A115:B115"/>
    <mergeCell ref="C115:E115"/>
    <mergeCell ref="A116:F116"/>
    <mergeCell ref="A150:F150"/>
    <mergeCell ref="A151:D151"/>
    <mergeCell ref="A152:F152"/>
    <mergeCell ref="A195:F195"/>
    <mergeCell ref="A196:D196"/>
    <mergeCell ref="A197:F197"/>
    <mergeCell ref="A241:F241"/>
    <mergeCell ref="A242:D242"/>
    <mergeCell ref="A243:F243"/>
    <mergeCell ref="A286:F286"/>
    <mergeCell ref="A287:D287"/>
    <mergeCell ref="A288:F288"/>
    <mergeCell ref="A333:F333"/>
    <mergeCell ref="A334:D334"/>
    <mergeCell ref="E334:F334"/>
    <mergeCell ref="A373:F373"/>
    <mergeCell ref="A374:D374"/>
    <mergeCell ref="E374:F374"/>
    <mergeCell ref="A410:F410"/>
    <mergeCell ref="A411:D411"/>
    <mergeCell ref="E411:F411"/>
    <mergeCell ref="A438:F438"/>
    <mergeCell ref="A439:D439"/>
    <mergeCell ref="E439:F439"/>
    <mergeCell ref="A484:F484"/>
    <mergeCell ref="A485:D485"/>
    <mergeCell ref="E485:F485"/>
    <mergeCell ref="A524:F524"/>
    <mergeCell ref="A525:D525"/>
    <mergeCell ref="E525:F525"/>
    <mergeCell ref="A570:F570"/>
    <mergeCell ref="A571:D571"/>
    <mergeCell ref="E571:F571"/>
    <mergeCell ref="A610:F610"/>
    <mergeCell ref="A611:D611"/>
    <mergeCell ref="E611:F611"/>
    <mergeCell ref="A655:F655"/>
    <mergeCell ref="A656:D656"/>
    <mergeCell ref="E656:F656"/>
    <mergeCell ref="A700:F700"/>
    <mergeCell ref="A701:D701"/>
    <mergeCell ref="E701:F701"/>
    <mergeCell ref="A736:F736"/>
    <mergeCell ref="A737:D737"/>
    <mergeCell ref="E737:F737"/>
    <mergeCell ref="A778:F778"/>
    <mergeCell ref="A779:D779"/>
    <mergeCell ref="E779:F779"/>
    <mergeCell ref="A820:F820"/>
    <mergeCell ref="A821:D821"/>
    <mergeCell ref="E821:F821"/>
    <mergeCell ref="A822:F822"/>
    <mergeCell ref="A852:F852"/>
    <mergeCell ref="A853:D853"/>
    <mergeCell ref="E853:F853"/>
    <mergeCell ref="A881:F881"/>
    <mergeCell ref="A882:D882"/>
    <mergeCell ref="E882:F882"/>
    <mergeCell ref="A883:F883"/>
    <mergeCell ref="A910:F910"/>
    <mergeCell ref="I910:O910"/>
    <mergeCell ref="A911:D911"/>
    <mergeCell ref="E911:F911"/>
    <mergeCell ref="I911:M911"/>
    <mergeCell ref="N911:O911"/>
    <mergeCell ref="A935:F935"/>
    <mergeCell ref="A936:D936"/>
    <mergeCell ref="E936:F936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G61"/>
  <sheetViews>
    <sheetView topLeftCell="A29" workbookViewId="0">
      <selection activeCell="D46" sqref="D46"/>
    </sheetView>
  </sheetViews>
  <sheetFormatPr defaultColWidth="9" defaultRowHeight="15.75"/>
  <cols>
    <col min="1" max="10" width="9" style="2"/>
    <col min="11" max="19" width="9" style="3"/>
    <col min="20" max="33" width="9" style="2"/>
    <col min="34" max="16384" width="9" style="1"/>
  </cols>
  <sheetData>
    <row r="1" s="1" customFormat="1" ht="18" hidden="1" spans="1:33">
      <c r="A1" s="4" t="s">
        <v>348</v>
      </c>
      <c r="B1" s="4"/>
      <c r="C1" s="5"/>
      <c r="D1" s="5"/>
      <c r="E1" s="5"/>
      <c r="F1" s="5"/>
      <c r="G1" s="5"/>
      <c r="H1" s="5"/>
      <c r="I1" s="5"/>
      <c r="J1" s="4" t="s">
        <v>348</v>
      </c>
      <c r="K1" s="30"/>
      <c r="L1" s="14"/>
      <c r="M1" s="14"/>
      <c r="N1" s="14"/>
      <c r="O1" s="14"/>
      <c r="P1" s="14"/>
      <c r="Q1" s="14"/>
      <c r="R1" s="14"/>
      <c r="S1" s="55" t="s">
        <v>349</v>
      </c>
      <c r="T1" s="56"/>
      <c r="U1" s="69"/>
      <c r="V1" s="69"/>
      <c r="W1" s="69"/>
      <c r="X1" s="69"/>
      <c r="Y1" s="69"/>
      <c r="Z1" s="69" t="s">
        <v>350</v>
      </c>
      <c r="AA1" s="69"/>
      <c r="AB1" s="14"/>
      <c r="AC1" s="14"/>
      <c r="AD1" s="14"/>
      <c r="AE1" s="14"/>
      <c r="AF1" s="14"/>
      <c r="AG1" s="14"/>
    </row>
    <row r="2" s="1" customFormat="1" hidden="1" spans="1:33">
      <c r="A2" s="6"/>
      <c r="B2" s="6"/>
      <c r="C2" s="6"/>
      <c r="D2" s="6"/>
      <c r="E2" s="22" t="s">
        <v>351</v>
      </c>
      <c r="F2" s="23">
        <f>O2</f>
        <v>10500</v>
      </c>
      <c r="G2" s="6" t="s">
        <v>352</v>
      </c>
      <c r="H2" s="6" t="s">
        <v>353</v>
      </c>
      <c r="I2" s="6"/>
      <c r="J2" s="6"/>
      <c r="K2" s="31"/>
      <c r="L2" s="31"/>
      <c r="M2" s="31"/>
      <c r="N2" s="49" t="s">
        <v>351</v>
      </c>
      <c r="O2" s="50">
        <v>10500</v>
      </c>
      <c r="P2" s="31" t="s">
        <v>352</v>
      </c>
      <c r="Q2" s="31" t="s">
        <v>354</v>
      </c>
      <c r="R2" s="31">
        <f>O2/1000*AA5</f>
        <v>2.18715</v>
      </c>
      <c r="S2" s="57"/>
      <c r="T2" s="58"/>
      <c r="U2" s="69"/>
      <c r="V2" s="69"/>
      <c r="W2" s="69"/>
      <c r="X2" s="69"/>
      <c r="Y2" s="69"/>
      <c r="Z2" s="69"/>
      <c r="AA2" s="69"/>
      <c r="AB2" s="14"/>
      <c r="AC2" s="14"/>
      <c r="AD2" s="14"/>
      <c r="AE2" s="14"/>
      <c r="AF2" s="14"/>
      <c r="AG2" s="14"/>
    </row>
    <row r="3" s="1" customFormat="1" hidden="1" spans="1:33">
      <c r="A3" s="7" t="s">
        <v>355</v>
      </c>
      <c r="B3" s="7"/>
      <c r="C3" s="7" t="s">
        <v>356</v>
      </c>
      <c r="D3" s="7"/>
      <c r="E3" s="7"/>
      <c r="F3" s="7"/>
      <c r="G3" s="7"/>
      <c r="H3" s="7"/>
      <c r="I3" s="7"/>
      <c r="J3" s="7" t="s">
        <v>355</v>
      </c>
      <c r="K3" s="32"/>
      <c r="L3" s="32" t="s">
        <v>356</v>
      </c>
      <c r="M3" s="32"/>
      <c r="N3" s="32"/>
      <c r="O3" s="32"/>
      <c r="P3" s="32"/>
      <c r="Q3" s="32"/>
      <c r="R3" s="32"/>
      <c r="S3" s="59" t="s">
        <v>357</v>
      </c>
      <c r="T3" s="60" t="s">
        <v>358</v>
      </c>
      <c r="U3" s="70"/>
      <c r="V3" s="70"/>
      <c r="W3" s="70"/>
      <c r="X3" s="70"/>
      <c r="Y3" s="70"/>
      <c r="Z3" s="70"/>
      <c r="AA3" s="73"/>
      <c r="AB3" s="14"/>
      <c r="AC3" s="14"/>
      <c r="AD3" s="14"/>
      <c r="AE3" s="14"/>
      <c r="AF3" s="14"/>
      <c r="AG3" s="14"/>
    </row>
    <row r="4" s="1" customFormat="1" ht="30" hidden="1" spans="1:33">
      <c r="A4" s="7"/>
      <c r="B4" s="8" t="s">
        <v>359</v>
      </c>
      <c r="C4" s="9" t="s">
        <v>360</v>
      </c>
      <c r="D4" s="9" t="s">
        <v>361</v>
      </c>
      <c r="E4" s="9" t="s">
        <v>362</v>
      </c>
      <c r="F4" s="9" t="s">
        <v>363</v>
      </c>
      <c r="G4" s="9" t="s">
        <v>364</v>
      </c>
      <c r="H4" s="9" t="s">
        <v>365</v>
      </c>
      <c r="I4" s="9" t="s">
        <v>366</v>
      </c>
      <c r="J4" s="7"/>
      <c r="K4" s="33" t="s">
        <v>359</v>
      </c>
      <c r="L4" s="34" t="s">
        <v>360</v>
      </c>
      <c r="M4" s="34" t="s">
        <v>361</v>
      </c>
      <c r="N4" s="34" t="s">
        <v>362</v>
      </c>
      <c r="O4" s="34" t="s">
        <v>363</v>
      </c>
      <c r="P4" s="34" t="s">
        <v>364</v>
      </c>
      <c r="Q4" s="34" t="s">
        <v>365</v>
      </c>
      <c r="R4" s="34" t="s">
        <v>366</v>
      </c>
      <c r="S4" s="61"/>
      <c r="T4" s="62" t="s">
        <v>359</v>
      </c>
      <c r="U4" s="62" t="s">
        <v>360</v>
      </c>
      <c r="V4" s="62" t="s">
        <v>361</v>
      </c>
      <c r="W4" s="62" t="s">
        <v>362</v>
      </c>
      <c r="X4" s="62" t="s">
        <v>363</v>
      </c>
      <c r="Y4" s="62" t="s">
        <v>364</v>
      </c>
      <c r="Z4" s="62" t="s">
        <v>365</v>
      </c>
      <c r="AA4" s="62" t="s">
        <v>366</v>
      </c>
      <c r="AB4" s="14"/>
      <c r="AC4" s="14"/>
      <c r="AD4" s="14"/>
      <c r="AE4" s="14"/>
      <c r="AF4" s="14"/>
      <c r="AG4" s="14"/>
    </row>
    <row r="5" s="1" customFormat="1" hidden="1" spans="1:33">
      <c r="A5" s="7" t="s">
        <v>367</v>
      </c>
      <c r="B5" s="10"/>
      <c r="C5" s="11"/>
      <c r="D5" s="11"/>
      <c r="E5" s="11"/>
      <c r="F5" s="11"/>
      <c r="G5" s="11"/>
      <c r="H5" s="12">
        <f>Q5*1000</f>
        <v>1920</v>
      </c>
      <c r="I5" s="12">
        <f>R5*1000</f>
        <v>2190</v>
      </c>
      <c r="J5" s="7" t="s">
        <v>367</v>
      </c>
      <c r="K5" s="10"/>
      <c r="L5" s="11"/>
      <c r="M5" s="11"/>
      <c r="N5" s="11"/>
      <c r="O5" s="11"/>
      <c r="P5" s="11"/>
      <c r="Q5" s="35">
        <f>ROUND($O$2*Z5/1000,2)</f>
        <v>1.92</v>
      </c>
      <c r="R5" s="63">
        <f>ROUND($O$2*AA5/1000,2)</f>
        <v>2.19</v>
      </c>
      <c r="S5" s="33" t="s">
        <v>367</v>
      </c>
      <c r="T5" s="62"/>
      <c r="U5" s="71"/>
      <c r="V5" s="71"/>
      <c r="W5" s="71"/>
      <c r="X5" s="71"/>
      <c r="Y5" s="71"/>
      <c r="Z5" s="71">
        <v>0.1833</v>
      </c>
      <c r="AA5" s="71">
        <v>0.2083</v>
      </c>
      <c r="AB5" s="14"/>
      <c r="AC5" s="14"/>
      <c r="AD5" s="14"/>
      <c r="AE5" s="14"/>
      <c r="AF5" s="14"/>
      <c r="AG5" s="14"/>
    </row>
    <row r="6" s="1" customFormat="1" hidden="1" spans="1:33">
      <c r="A6" s="7" t="s">
        <v>368</v>
      </c>
      <c r="B6" s="10"/>
      <c r="C6" s="11"/>
      <c r="D6" s="11"/>
      <c r="E6" s="11"/>
      <c r="F6" s="11"/>
      <c r="G6" s="12">
        <f t="shared" ref="G6:I6" si="0">P6*1000</f>
        <v>2430</v>
      </c>
      <c r="H6" s="12">
        <f t="shared" si="0"/>
        <v>2810</v>
      </c>
      <c r="I6" s="12">
        <f t="shared" si="0"/>
        <v>3290</v>
      </c>
      <c r="J6" s="7" t="s">
        <v>368</v>
      </c>
      <c r="K6" s="10"/>
      <c r="L6" s="11"/>
      <c r="M6" s="11"/>
      <c r="N6" s="11"/>
      <c r="O6" s="11"/>
      <c r="P6" s="35">
        <f t="shared" ref="P6:R6" si="1">ROUND($O$2*Y6/1000,2)</f>
        <v>2.43</v>
      </c>
      <c r="Q6" s="35">
        <f t="shared" si="1"/>
        <v>2.81</v>
      </c>
      <c r="R6" s="35">
        <f t="shared" si="1"/>
        <v>3.29</v>
      </c>
      <c r="S6" s="33" t="s">
        <v>368</v>
      </c>
      <c r="T6" s="62"/>
      <c r="U6" s="71"/>
      <c r="V6" s="71"/>
      <c r="W6" s="71"/>
      <c r="X6" s="71"/>
      <c r="Y6" s="71">
        <v>0.2311</v>
      </c>
      <c r="Z6" s="71">
        <v>0.268</v>
      </c>
      <c r="AA6" s="71">
        <v>0.3135</v>
      </c>
      <c r="AB6" s="14"/>
      <c r="AC6" s="14"/>
      <c r="AD6" s="14"/>
      <c r="AE6" s="14"/>
      <c r="AF6" s="14"/>
      <c r="AG6" s="14"/>
    </row>
    <row r="7" s="1" customFormat="1" hidden="1" spans="1:33">
      <c r="A7" s="7" t="s">
        <v>369</v>
      </c>
      <c r="B7" s="10"/>
      <c r="C7" s="11"/>
      <c r="D7" s="11"/>
      <c r="E7" s="11"/>
      <c r="F7" s="12">
        <f t="shared" ref="F7:I7" si="2">O7*1000</f>
        <v>3180</v>
      </c>
      <c r="G7" s="12">
        <f t="shared" si="2"/>
        <v>3770</v>
      </c>
      <c r="H7" s="12">
        <f t="shared" si="2"/>
        <v>4470</v>
      </c>
      <c r="I7" s="12">
        <f t="shared" si="2"/>
        <v>5390</v>
      </c>
      <c r="J7" s="7" t="s">
        <v>369</v>
      </c>
      <c r="K7" s="10"/>
      <c r="L7" s="11"/>
      <c r="M7" s="11"/>
      <c r="N7" s="11"/>
      <c r="O7" s="35">
        <f t="shared" ref="O7:R7" si="3">ROUND($O$2*X7/1000,2)</f>
        <v>3.18</v>
      </c>
      <c r="P7" s="35">
        <f t="shared" si="3"/>
        <v>3.77</v>
      </c>
      <c r="Q7" s="35">
        <f t="shared" si="3"/>
        <v>4.47</v>
      </c>
      <c r="R7" s="35">
        <f t="shared" si="3"/>
        <v>5.39</v>
      </c>
      <c r="S7" s="33" t="s">
        <v>369</v>
      </c>
      <c r="T7" s="62"/>
      <c r="U7" s="71"/>
      <c r="V7" s="71"/>
      <c r="W7" s="71"/>
      <c r="X7" s="71">
        <v>0.3026</v>
      </c>
      <c r="Y7" s="71">
        <v>0.3589</v>
      </c>
      <c r="Z7" s="71">
        <v>0.4258</v>
      </c>
      <c r="AA7" s="71">
        <v>0.5134</v>
      </c>
      <c r="AB7" s="14"/>
      <c r="AC7" s="14"/>
      <c r="AD7" s="14"/>
      <c r="AE7" s="14"/>
      <c r="AF7" s="14"/>
      <c r="AG7" s="14"/>
    </row>
    <row r="8" s="1" customFormat="1" hidden="1" spans="1:33">
      <c r="A8" s="7" t="s">
        <v>370</v>
      </c>
      <c r="B8" s="10"/>
      <c r="C8" s="11"/>
      <c r="D8" s="11"/>
      <c r="E8" s="12">
        <f t="shared" ref="E8:I8" si="4">N8*1000</f>
        <v>4030</v>
      </c>
      <c r="F8" s="12">
        <f t="shared" si="4"/>
        <v>4800</v>
      </c>
      <c r="G8" s="12">
        <f t="shared" si="4"/>
        <v>5800</v>
      </c>
      <c r="H8" s="12">
        <f t="shared" si="4"/>
        <v>7100</v>
      </c>
      <c r="I8" s="12">
        <f t="shared" si="4"/>
        <v>8410</v>
      </c>
      <c r="J8" s="7" t="s">
        <v>370</v>
      </c>
      <c r="K8" s="10"/>
      <c r="L8" s="11"/>
      <c r="M8" s="11"/>
      <c r="N8" s="35">
        <f t="shared" ref="N8:R8" si="5">ROUND($O$2*W8/1000,2)</f>
        <v>4.03</v>
      </c>
      <c r="O8" s="35">
        <f t="shared" si="5"/>
        <v>4.8</v>
      </c>
      <c r="P8" s="35">
        <f t="shared" si="5"/>
        <v>5.8</v>
      </c>
      <c r="Q8" s="35">
        <f t="shared" si="5"/>
        <v>7.1</v>
      </c>
      <c r="R8" s="35">
        <f t="shared" si="5"/>
        <v>8.41</v>
      </c>
      <c r="S8" s="33" t="s">
        <v>370</v>
      </c>
      <c r="T8" s="62"/>
      <c r="U8" s="71"/>
      <c r="V8" s="71"/>
      <c r="W8" s="71">
        <v>0.3841</v>
      </c>
      <c r="X8" s="71">
        <v>0.4574</v>
      </c>
      <c r="Y8" s="71">
        <v>0.5521</v>
      </c>
      <c r="Z8" s="71">
        <v>0.6761</v>
      </c>
      <c r="AA8" s="71">
        <v>0.8005</v>
      </c>
      <c r="AB8" s="14"/>
      <c r="AC8" s="14"/>
      <c r="AD8" s="14"/>
      <c r="AE8" s="14"/>
      <c r="AF8" s="14"/>
      <c r="AG8" s="14"/>
    </row>
    <row r="9" s="1" customFormat="1" hidden="1" spans="1:33">
      <c r="A9" s="7" t="s">
        <v>371</v>
      </c>
      <c r="B9" s="10"/>
      <c r="C9" s="11"/>
      <c r="D9" s="12">
        <f t="shared" ref="D9:I9" si="6">M9*1000</f>
        <v>5130</v>
      </c>
      <c r="E9" s="12">
        <f t="shared" si="6"/>
        <v>6120</v>
      </c>
      <c r="F9" s="12">
        <f t="shared" si="6"/>
        <v>7420</v>
      </c>
      <c r="G9" s="12">
        <f t="shared" si="6"/>
        <v>9330</v>
      </c>
      <c r="H9" s="12">
        <f t="shared" si="6"/>
        <v>11060</v>
      </c>
      <c r="I9" s="12">
        <f t="shared" si="6"/>
        <v>13180</v>
      </c>
      <c r="J9" s="7" t="s">
        <v>371</v>
      </c>
      <c r="K9" s="10"/>
      <c r="L9" s="11"/>
      <c r="M9" s="35">
        <f t="shared" ref="M9:R9" si="7">ROUND($O$2*V9/1000,2)</f>
        <v>5.13</v>
      </c>
      <c r="N9" s="35">
        <f t="shared" si="7"/>
        <v>6.12</v>
      </c>
      <c r="O9" s="35">
        <f t="shared" si="7"/>
        <v>7.42</v>
      </c>
      <c r="P9" s="35">
        <f t="shared" si="7"/>
        <v>9.33</v>
      </c>
      <c r="Q9" s="35">
        <f t="shared" si="7"/>
        <v>11.06</v>
      </c>
      <c r="R9" s="35">
        <f t="shared" si="7"/>
        <v>13.18</v>
      </c>
      <c r="S9" s="33" t="s">
        <v>371</v>
      </c>
      <c r="T9" s="62"/>
      <c r="U9" s="71"/>
      <c r="V9" s="71">
        <v>0.4887</v>
      </c>
      <c r="W9" s="71">
        <v>0.5829</v>
      </c>
      <c r="X9" s="71">
        <v>0.7063</v>
      </c>
      <c r="Y9" s="71">
        <v>0.8889</v>
      </c>
      <c r="Z9" s="71">
        <v>1.0531</v>
      </c>
      <c r="AA9" s="71">
        <v>1.2556</v>
      </c>
      <c r="AB9" s="14"/>
      <c r="AC9" s="14"/>
      <c r="AD9" s="14"/>
      <c r="AE9" s="14"/>
      <c r="AF9" s="14"/>
      <c r="AG9" s="14"/>
    </row>
    <row r="10" s="1" customFormat="1" hidden="1" spans="1:33">
      <c r="A10" s="7" t="s">
        <v>372</v>
      </c>
      <c r="B10" s="10"/>
      <c r="C10" s="12">
        <f t="shared" ref="C10:I10" si="8">L10*1000</f>
        <v>6570</v>
      </c>
      <c r="D10" s="12">
        <f t="shared" si="8"/>
        <v>8100</v>
      </c>
      <c r="E10" s="12">
        <f t="shared" si="8"/>
        <v>9490</v>
      </c>
      <c r="F10" s="12">
        <f t="shared" si="8"/>
        <v>11800</v>
      </c>
      <c r="G10" s="12">
        <f t="shared" si="8"/>
        <v>14430</v>
      </c>
      <c r="H10" s="12">
        <f t="shared" si="8"/>
        <v>17620</v>
      </c>
      <c r="I10" s="12">
        <f t="shared" si="8"/>
        <v>21030</v>
      </c>
      <c r="J10" s="7" t="s">
        <v>372</v>
      </c>
      <c r="K10" s="10"/>
      <c r="L10" s="35">
        <f t="shared" ref="L10:R10" si="9">ROUND($O$2*U10/1000,2)</f>
        <v>6.57</v>
      </c>
      <c r="M10" s="35">
        <f t="shared" si="9"/>
        <v>8.1</v>
      </c>
      <c r="N10" s="35">
        <f t="shared" si="9"/>
        <v>9.49</v>
      </c>
      <c r="O10" s="35">
        <f t="shared" si="9"/>
        <v>11.8</v>
      </c>
      <c r="P10" s="35">
        <f t="shared" si="9"/>
        <v>14.43</v>
      </c>
      <c r="Q10" s="35">
        <f t="shared" si="9"/>
        <v>17.62</v>
      </c>
      <c r="R10" s="35">
        <f t="shared" si="9"/>
        <v>21.03</v>
      </c>
      <c r="S10" s="33" t="s">
        <v>372</v>
      </c>
      <c r="T10" s="64"/>
      <c r="U10" s="71">
        <v>0.626</v>
      </c>
      <c r="V10" s="71">
        <v>0.7714</v>
      </c>
      <c r="W10" s="71">
        <v>0.9036</v>
      </c>
      <c r="X10" s="71">
        <v>1.1237</v>
      </c>
      <c r="Y10" s="71">
        <v>1.3743</v>
      </c>
      <c r="Z10" s="71">
        <v>1.6777</v>
      </c>
      <c r="AA10" s="71">
        <v>2.0029</v>
      </c>
      <c r="AB10" s="14"/>
      <c r="AC10" s="14"/>
      <c r="AD10" s="14"/>
      <c r="AE10" s="14"/>
      <c r="AF10" s="14"/>
      <c r="AG10" s="14"/>
    </row>
    <row r="11" s="1" customFormat="1" hidden="1" spans="1:33">
      <c r="A11" s="7" t="s">
        <v>373</v>
      </c>
      <c r="B11" s="12">
        <f t="shared" ref="B11:I11" si="10">K11*1000</f>
        <v>5880</v>
      </c>
      <c r="C11" s="12">
        <f t="shared" si="10"/>
        <v>9040</v>
      </c>
      <c r="D11" s="12">
        <f t="shared" si="10"/>
        <v>11080</v>
      </c>
      <c r="E11" s="12">
        <f t="shared" si="10"/>
        <v>13570</v>
      </c>
      <c r="F11" s="12">
        <f t="shared" si="10"/>
        <v>16650</v>
      </c>
      <c r="G11" s="12">
        <f t="shared" si="10"/>
        <v>20420</v>
      </c>
      <c r="H11" s="12">
        <f t="shared" si="10"/>
        <v>25040</v>
      </c>
      <c r="I11" s="12">
        <f t="shared" si="10"/>
        <v>29690</v>
      </c>
      <c r="J11" s="7" t="s">
        <v>373</v>
      </c>
      <c r="K11" s="35">
        <f t="shared" ref="K11:R11" si="11">ROUND($O$2*T11/1000,2)</f>
        <v>5.88</v>
      </c>
      <c r="L11" s="35">
        <f t="shared" si="11"/>
        <v>9.04</v>
      </c>
      <c r="M11" s="35">
        <f t="shared" si="11"/>
        <v>11.08</v>
      </c>
      <c r="N11" s="35">
        <f t="shared" si="11"/>
        <v>13.57</v>
      </c>
      <c r="O11" s="35">
        <f t="shared" si="11"/>
        <v>16.65</v>
      </c>
      <c r="P11" s="35">
        <f t="shared" si="11"/>
        <v>20.42</v>
      </c>
      <c r="Q11" s="35">
        <f t="shared" si="11"/>
        <v>25.04</v>
      </c>
      <c r="R11" s="35">
        <f t="shared" si="11"/>
        <v>29.69</v>
      </c>
      <c r="S11" s="65" t="s">
        <v>373</v>
      </c>
      <c r="T11" s="66">
        <v>0.56</v>
      </c>
      <c r="U11" s="72">
        <v>0.8611</v>
      </c>
      <c r="V11" s="71">
        <v>1.0553</v>
      </c>
      <c r="W11" s="71">
        <v>1.2924</v>
      </c>
      <c r="X11" s="71">
        <v>1.5857</v>
      </c>
      <c r="Y11" s="71">
        <v>1.9443</v>
      </c>
      <c r="Z11" s="71">
        <v>2.3843</v>
      </c>
      <c r="AA11" s="71">
        <v>2.8278</v>
      </c>
      <c r="AB11" s="14"/>
      <c r="AC11" s="14"/>
      <c r="AD11" s="14"/>
      <c r="AE11" s="14"/>
      <c r="AF11" s="14"/>
      <c r="AG11" s="14"/>
    </row>
    <row r="12" s="1" customFormat="1" hidden="1" spans="1:33">
      <c r="A12" s="7" t="s">
        <v>374</v>
      </c>
      <c r="B12" s="12">
        <f t="shared" ref="B12:I12" si="12">K12*1000</f>
        <v>8680</v>
      </c>
      <c r="C12" s="12">
        <f t="shared" si="12"/>
        <v>12990</v>
      </c>
      <c r="D12" s="12">
        <f t="shared" si="12"/>
        <v>16040</v>
      </c>
      <c r="E12" s="12">
        <f t="shared" si="12"/>
        <v>19440</v>
      </c>
      <c r="F12" s="12">
        <f t="shared" si="12"/>
        <v>24110</v>
      </c>
      <c r="G12" s="12">
        <f t="shared" si="12"/>
        <v>30840</v>
      </c>
      <c r="H12" s="12">
        <f t="shared" si="12"/>
        <v>35760</v>
      </c>
      <c r="I12" s="12">
        <f t="shared" si="12"/>
        <v>42760</v>
      </c>
      <c r="J12" s="7" t="s">
        <v>374</v>
      </c>
      <c r="K12" s="36">
        <f t="shared" ref="K12:R12" si="13">ROUND($O$2*T12/1000,2)</f>
        <v>8.68</v>
      </c>
      <c r="L12" s="35">
        <f t="shared" si="13"/>
        <v>12.99</v>
      </c>
      <c r="M12" s="35">
        <f t="shared" si="13"/>
        <v>16.04</v>
      </c>
      <c r="N12" s="35">
        <f t="shared" si="13"/>
        <v>19.44</v>
      </c>
      <c r="O12" s="35">
        <f t="shared" si="13"/>
        <v>24.11</v>
      </c>
      <c r="P12" s="35">
        <f t="shared" si="13"/>
        <v>30.84</v>
      </c>
      <c r="Q12" s="35">
        <f t="shared" si="13"/>
        <v>35.76</v>
      </c>
      <c r="R12" s="35">
        <f t="shared" si="13"/>
        <v>42.76</v>
      </c>
      <c r="S12" s="65" t="s">
        <v>374</v>
      </c>
      <c r="T12" s="66">
        <v>0.827</v>
      </c>
      <c r="U12" s="72">
        <v>1.2373</v>
      </c>
      <c r="V12" s="71">
        <v>1.528</v>
      </c>
      <c r="W12" s="71">
        <v>1.8512</v>
      </c>
      <c r="X12" s="71">
        <v>2.2963</v>
      </c>
      <c r="Y12" s="71">
        <v>2.937</v>
      </c>
      <c r="Z12" s="71">
        <v>3.4055</v>
      </c>
      <c r="AA12" s="71">
        <v>4.0721</v>
      </c>
      <c r="AB12" s="14"/>
      <c r="AC12" s="14"/>
      <c r="AD12" s="14"/>
      <c r="AE12" s="14"/>
      <c r="AF12" s="14"/>
      <c r="AG12" s="14"/>
    </row>
    <row r="13" s="1" customFormat="1" hidden="1" spans="1:33">
      <c r="A13" s="7" t="s">
        <v>375</v>
      </c>
      <c r="B13" s="12">
        <f t="shared" ref="B13:I13" si="14">K13*1000</f>
        <v>13280</v>
      </c>
      <c r="C13" s="12">
        <f t="shared" si="14"/>
        <v>15530</v>
      </c>
      <c r="D13" s="12">
        <f t="shared" si="14"/>
        <v>19340</v>
      </c>
      <c r="E13" s="12">
        <f t="shared" si="14"/>
        <v>23590</v>
      </c>
      <c r="F13" s="12">
        <f t="shared" si="14"/>
        <v>29230</v>
      </c>
      <c r="G13" s="12">
        <f t="shared" si="14"/>
        <v>35920</v>
      </c>
      <c r="H13" s="12">
        <f t="shared" si="14"/>
        <v>44250</v>
      </c>
      <c r="I13" s="12">
        <f t="shared" si="14"/>
        <v>53300</v>
      </c>
      <c r="J13" s="7" t="s">
        <v>375</v>
      </c>
      <c r="K13" s="35">
        <f t="shared" ref="K13:R13" si="15">ROUND($O$2*T13/1000,2)</f>
        <v>13.28</v>
      </c>
      <c r="L13" s="35">
        <f t="shared" si="15"/>
        <v>15.53</v>
      </c>
      <c r="M13" s="35">
        <f t="shared" si="15"/>
        <v>19.34</v>
      </c>
      <c r="N13" s="35">
        <f t="shared" si="15"/>
        <v>23.59</v>
      </c>
      <c r="O13" s="35">
        <f t="shared" si="15"/>
        <v>29.23</v>
      </c>
      <c r="P13" s="35">
        <f t="shared" si="15"/>
        <v>35.92</v>
      </c>
      <c r="Q13" s="35">
        <f t="shared" si="15"/>
        <v>44.25</v>
      </c>
      <c r="R13" s="35">
        <f t="shared" si="15"/>
        <v>53.3</v>
      </c>
      <c r="S13" s="65" t="s">
        <v>375</v>
      </c>
      <c r="T13" s="66">
        <v>1.265</v>
      </c>
      <c r="U13" s="72">
        <v>1.4792</v>
      </c>
      <c r="V13" s="71">
        <v>1.8416</v>
      </c>
      <c r="W13" s="71">
        <v>2.2469</v>
      </c>
      <c r="X13" s="71">
        <v>2.7838</v>
      </c>
      <c r="Y13" s="71">
        <v>3.4208</v>
      </c>
      <c r="Z13" s="71">
        <v>4.2147</v>
      </c>
      <c r="AA13" s="71">
        <v>5.0758</v>
      </c>
      <c r="AB13" s="14"/>
      <c r="AC13" s="14"/>
      <c r="AD13" s="14"/>
      <c r="AE13" s="14"/>
      <c r="AF13" s="14"/>
      <c r="AG13" s="14"/>
    </row>
    <row r="14" s="1" customFormat="1" hidden="1" spans="1:33">
      <c r="A14" s="7" t="s">
        <v>376</v>
      </c>
      <c r="B14" s="12">
        <f t="shared" ref="B14:I14" si="16">K14*1000</f>
        <v>15650</v>
      </c>
      <c r="C14" s="12">
        <f t="shared" si="16"/>
        <v>20340</v>
      </c>
      <c r="D14" s="12">
        <f t="shared" si="16"/>
        <v>24960</v>
      </c>
      <c r="E14" s="12">
        <f t="shared" si="16"/>
        <v>30660</v>
      </c>
      <c r="F14" s="12">
        <f t="shared" si="16"/>
        <v>37600</v>
      </c>
      <c r="G14" s="12">
        <f t="shared" si="16"/>
        <v>46560</v>
      </c>
      <c r="H14" s="12">
        <f t="shared" si="16"/>
        <v>56970</v>
      </c>
      <c r="I14" s="12">
        <f t="shared" si="16"/>
        <v>69300</v>
      </c>
      <c r="J14" s="7" t="s">
        <v>376</v>
      </c>
      <c r="K14" s="35">
        <f t="shared" ref="K14:R14" si="17">ROUND($O$2*T14/1000,2)</f>
        <v>15.65</v>
      </c>
      <c r="L14" s="35">
        <f t="shared" si="17"/>
        <v>20.34</v>
      </c>
      <c r="M14" s="35">
        <f t="shared" si="17"/>
        <v>24.96</v>
      </c>
      <c r="N14" s="35">
        <f t="shared" si="17"/>
        <v>30.66</v>
      </c>
      <c r="O14" s="35">
        <f t="shared" si="17"/>
        <v>37.6</v>
      </c>
      <c r="P14" s="35">
        <f t="shared" si="17"/>
        <v>46.56</v>
      </c>
      <c r="Q14" s="35">
        <f t="shared" si="17"/>
        <v>56.97</v>
      </c>
      <c r="R14" s="35">
        <f t="shared" si="17"/>
        <v>69.3</v>
      </c>
      <c r="S14" s="65" t="s">
        <v>376</v>
      </c>
      <c r="T14" s="66">
        <v>1.49</v>
      </c>
      <c r="U14" s="72">
        <v>1.9371</v>
      </c>
      <c r="V14" s="71">
        <v>2.3774</v>
      </c>
      <c r="W14" s="71">
        <v>2.9199</v>
      </c>
      <c r="X14" s="71">
        <v>3.5814</v>
      </c>
      <c r="Y14" s="71">
        <v>4.434</v>
      </c>
      <c r="Z14" s="71">
        <v>5.4254</v>
      </c>
      <c r="AA14" s="71">
        <v>6.6</v>
      </c>
      <c r="AB14" s="14"/>
      <c r="AC14" s="14"/>
      <c r="AD14" s="14"/>
      <c r="AE14" s="14"/>
      <c r="AF14" s="14"/>
      <c r="AG14" s="14"/>
    </row>
    <row r="15" s="1" customFormat="1" hidden="1" spans="1:33">
      <c r="A15" s="7" t="s">
        <v>377</v>
      </c>
      <c r="B15" s="12">
        <f t="shared" ref="B15:I15" si="18">K15*1000</f>
        <v>21910</v>
      </c>
      <c r="C15" s="12">
        <f t="shared" si="18"/>
        <v>25470</v>
      </c>
      <c r="D15" s="12">
        <f t="shared" si="18"/>
        <v>30970</v>
      </c>
      <c r="E15" s="12">
        <f t="shared" si="18"/>
        <v>38620</v>
      </c>
      <c r="F15" s="12">
        <f t="shared" si="18"/>
        <v>47330</v>
      </c>
      <c r="G15" s="12">
        <f t="shared" si="18"/>
        <v>58800</v>
      </c>
      <c r="H15" s="12">
        <f t="shared" si="18"/>
        <v>71530</v>
      </c>
      <c r="I15" s="12">
        <f t="shared" si="18"/>
        <v>86500</v>
      </c>
      <c r="J15" s="7" t="s">
        <v>377</v>
      </c>
      <c r="K15" s="35">
        <f t="shared" ref="K15:R15" si="19">ROUND($O$2*T15/1000,2)</f>
        <v>21.91</v>
      </c>
      <c r="L15" s="35">
        <f t="shared" si="19"/>
        <v>25.47</v>
      </c>
      <c r="M15" s="35">
        <f t="shared" si="19"/>
        <v>30.97</v>
      </c>
      <c r="N15" s="35">
        <f t="shared" si="19"/>
        <v>38.62</v>
      </c>
      <c r="O15" s="35">
        <f t="shared" si="19"/>
        <v>47.33</v>
      </c>
      <c r="P15" s="35">
        <f t="shared" si="19"/>
        <v>58.8</v>
      </c>
      <c r="Q15" s="35">
        <f t="shared" si="19"/>
        <v>71.53</v>
      </c>
      <c r="R15" s="35">
        <f t="shared" si="19"/>
        <v>86.5</v>
      </c>
      <c r="S15" s="65" t="s">
        <v>377</v>
      </c>
      <c r="T15" s="66">
        <v>2.087</v>
      </c>
      <c r="U15" s="72">
        <v>2.4254</v>
      </c>
      <c r="V15" s="71">
        <v>2.9496</v>
      </c>
      <c r="W15" s="71">
        <v>3.678</v>
      </c>
      <c r="X15" s="71">
        <v>4.5078</v>
      </c>
      <c r="Y15" s="71">
        <v>5.5998</v>
      </c>
      <c r="Z15" s="71">
        <v>6.8123</v>
      </c>
      <c r="AA15" s="71">
        <v>8.2383</v>
      </c>
      <c r="AB15" s="14"/>
      <c r="AC15" s="14"/>
      <c r="AD15" s="14"/>
      <c r="AE15" s="14"/>
      <c r="AF15" s="14"/>
      <c r="AG15" s="14"/>
    </row>
    <row r="16" s="1" customFormat="1" hidden="1" spans="1:33">
      <c r="A16" s="7" t="s">
        <v>378</v>
      </c>
      <c r="B16" s="12">
        <f t="shared" ref="B16:I16" si="20">K16*1000</f>
        <v>27040</v>
      </c>
      <c r="C16" s="12">
        <f t="shared" si="20"/>
        <v>32970</v>
      </c>
      <c r="D16" s="12">
        <f t="shared" si="20"/>
        <v>40380</v>
      </c>
      <c r="E16" s="12">
        <f t="shared" si="20"/>
        <v>50580</v>
      </c>
      <c r="F16" s="12">
        <f t="shared" si="20"/>
        <v>61970</v>
      </c>
      <c r="G16" s="12">
        <f t="shared" si="20"/>
        <v>75550</v>
      </c>
      <c r="H16" s="12">
        <f t="shared" si="20"/>
        <v>93600</v>
      </c>
      <c r="I16" s="12">
        <f t="shared" si="20"/>
        <v>113350</v>
      </c>
      <c r="J16" s="7" t="s">
        <v>378</v>
      </c>
      <c r="K16" s="35">
        <f t="shared" ref="K16:R16" si="21">ROUND($O$2*T16/1000,2)</f>
        <v>27.04</v>
      </c>
      <c r="L16" s="35">
        <f t="shared" si="21"/>
        <v>32.97</v>
      </c>
      <c r="M16" s="35">
        <f t="shared" si="21"/>
        <v>40.38</v>
      </c>
      <c r="N16" s="35">
        <f t="shared" si="21"/>
        <v>50.58</v>
      </c>
      <c r="O16" s="35">
        <f t="shared" si="21"/>
        <v>61.97</v>
      </c>
      <c r="P16" s="35">
        <f t="shared" si="21"/>
        <v>75.55</v>
      </c>
      <c r="Q16" s="35">
        <f t="shared" si="21"/>
        <v>93.6</v>
      </c>
      <c r="R16" s="35">
        <f t="shared" si="21"/>
        <v>113.35</v>
      </c>
      <c r="S16" s="65" t="s">
        <v>378</v>
      </c>
      <c r="T16" s="66">
        <v>2.575</v>
      </c>
      <c r="U16" s="72">
        <v>3.1401</v>
      </c>
      <c r="V16" s="71">
        <v>3.8456</v>
      </c>
      <c r="W16" s="71">
        <v>4.817</v>
      </c>
      <c r="X16" s="71">
        <v>5.9022</v>
      </c>
      <c r="Y16" s="71">
        <v>7.1951</v>
      </c>
      <c r="Z16" s="71">
        <v>8.9141</v>
      </c>
      <c r="AA16" s="71">
        <v>10.7954</v>
      </c>
      <c r="AB16" s="14"/>
      <c r="AC16" s="14"/>
      <c r="AD16" s="14"/>
      <c r="AE16" s="14"/>
      <c r="AF16" s="14"/>
      <c r="AG16" s="14"/>
    </row>
    <row r="17" s="1" customFormat="1" hidden="1" spans="1:33">
      <c r="A17" s="7" t="s">
        <v>379</v>
      </c>
      <c r="B17" s="12">
        <f t="shared" ref="B17:I17" si="22">K17*1000</f>
        <v>32700</v>
      </c>
      <c r="C17" s="12">
        <f t="shared" si="22"/>
        <v>41020</v>
      </c>
      <c r="D17" s="12">
        <f t="shared" si="22"/>
        <v>51040</v>
      </c>
      <c r="E17" s="12">
        <f t="shared" si="22"/>
        <v>63360</v>
      </c>
      <c r="F17" s="12">
        <f t="shared" si="22"/>
        <v>77800</v>
      </c>
      <c r="G17" s="12">
        <f t="shared" si="22"/>
        <v>97780</v>
      </c>
      <c r="H17" s="12">
        <f t="shared" si="22"/>
        <v>118650</v>
      </c>
      <c r="I17" s="12">
        <f t="shared" si="22"/>
        <v>143490</v>
      </c>
      <c r="J17" s="7" t="s">
        <v>379</v>
      </c>
      <c r="K17" s="35">
        <f t="shared" ref="K17:R17" si="23">ROUND($O$2*T17/1000,2)</f>
        <v>32.7</v>
      </c>
      <c r="L17" s="35">
        <f t="shared" si="23"/>
        <v>41.02</v>
      </c>
      <c r="M17" s="35">
        <f t="shared" si="23"/>
        <v>51.04</v>
      </c>
      <c r="N17" s="35">
        <f t="shared" si="23"/>
        <v>63.36</v>
      </c>
      <c r="O17" s="35">
        <f t="shared" si="23"/>
        <v>77.8</v>
      </c>
      <c r="P17" s="35">
        <f t="shared" si="23"/>
        <v>97.78</v>
      </c>
      <c r="Q17" s="35">
        <f t="shared" si="23"/>
        <v>118.65</v>
      </c>
      <c r="R17" s="35">
        <f t="shared" si="23"/>
        <v>143.49</v>
      </c>
      <c r="S17" s="65" t="s">
        <v>379</v>
      </c>
      <c r="T17" s="66">
        <v>3.114</v>
      </c>
      <c r="U17" s="72">
        <v>3.9071</v>
      </c>
      <c r="V17" s="71">
        <v>4.8608</v>
      </c>
      <c r="W17" s="71">
        <v>6.0346</v>
      </c>
      <c r="X17" s="71">
        <v>7.4098</v>
      </c>
      <c r="Y17" s="71">
        <v>9.3123</v>
      </c>
      <c r="Z17" s="71">
        <v>11.3001</v>
      </c>
      <c r="AA17" s="71">
        <v>13.6653</v>
      </c>
      <c r="AB17" s="14"/>
      <c r="AC17" s="14"/>
      <c r="AD17" s="14"/>
      <c r="AE17" s="14"/>
      <c r="AF17" s="14"/>
      <c r="AG17" s="14"/>
    </row>
    <row r="18" s="1" customFormat="1" hidden="1" spans="1:33">
      <c r="A18" s="7" t="s">
        <v>380</v>
      </c>
      <c r="B18" s="12">
        <f t="shared" ref="B18:I18" si="24">K18*1000</f>
        <v>40290</v>
      </c>
      <c r="C18" s="12">
        <f t="shared" si="24"/>
        <v>51020</v>
      </c>
      <c r="D18" s="12">
        <f t="shared" si="24"/>
        <v>64040</v>
      </c>
      <c r="E18" s="12">
        <f t="shared" si="24"/>
        <v>78670</v>
      </c>
      <c r="F18" s="12">
        <f t="shared" si="24"/>
        <v>99500</v>
      </c>
      <c r="G18" s="12">
        <f t="shared" si="24"/>
        <v>120280</v>
      </c>
      <c r="H18" s="12">
        <f t="shared" si="24"/>
        <v>146630</v>
      </c>
      <c r="I18" s="12">
        <f t="shared" si="24"/>
        <v>177630</v>
      </c>
      <c r="J18" s="7" t="s">
        <v>380</v>
      </c>
      <c r="K18" s="35">
        <f t="shared" ref="K18:R18" si="25">ROUND($O$2*T18/1000,2)</f>
        <v>40.29</v>
      </c>
      <c r="L18" s="35">
        <f t="shared" si="25"/>
        <v>51.02</v>
      </c>
      <c r="M18" s="35">
        <f t="shared" si="25"/>
        <v>64.04</v>
      </c>
      <c r="N18" s="35">
        <f t="shared" si="25"/>
        <v>78.67</v>
      </c>
      <c r="O18" s="35">
        <f t="shared" si="25"/>
        <v>99.5</v>
      </c>
      <c r="P18" s="35">
        <f t="shared" si="25"/>
        <v>120.28</v>
      </c>
      <c r="Q18" s="35">
        <f t="shared" si="25"/>
        <v>146.63</v>
      </c>
      <c r="R18" s="35">
        <f t="shared" si="25"/>
        <v>177.63</v>
      </c>
      <c r="S18" s="65" t="s">
        <v>380</v>
      </c>
      <c r="T18" s="66">
        <v>3.837</v>
      </c>
      <c r="U18" s="72">
        <v>4.8592</v>
      </c>
      <c r="V18" s="71">
        <v>6.0994</v>
      </c>
      <c r="W18" s="71">
        <v>7.4926</v>
      </c>
      <c r="X18" s="71">
        <v>9.4761</v>
      </c>
      <c r="Y18" s="71">
        <v>11.4555</v>
      </c>
      <c r="Z18" s="71">
        <v>13.9648</v>
      </c>
      <c r="AA18" s="71">
        <v>16.9172</v>
      </c>
      <c r="AB18" s="14"/>
      <c r="AC18" s="14"/>
      <c r="AD18" s="14"/>
      <c r="AE18" s="14"/>
      <c r="AF18" s="14"/>
      <c r="AG18" s="14"/>
    </row>
    <row r="19" s="1" customFormat="1" hidden="1" spans="1:33">
      <c r="A19" s="7" t="s">
        <v>381</v>
      </c>
      <c r="B19" s="12">
        <f t="shared" ref="B19:H19" si="26">K19*1000</f>
        <v>52610</v>
      </c>
      <c r="C19" s="12">
        <f t="shared" si="26"/>
        <v>64500</v>
      </c>
      <c r="D19" s="12">
        <f t="shared" si="26"/>
        <v>80200</v>
      </c>
      <c r="E19" s="12">
        <f t="shared" si="26"/>
        <v>98760</v>
      </c>
      <c r="F19" s="12">
        <f t="shared" si="26"/>
        <v>123000</v>
      </c>
      <c r="G19" s="12">
        <f t="shared" si="26"/>
        <v>152880</v>
      </c>
      <c r="H19" s="12">
        <f t="shared" si="26"/>
        <v>185910</v>
      </c>
      <c r="I19" s="11"/>
      <c r="J19" s="7" t="s">
        <v>381</v>
      </c>
      <c r="K19" s="35">
        <f t="shared" ref="K19:Q19" si="27">ROUND($O$2*T19/1000,2)</f>
        <v>52.61</v>
      </c>
      <c r="L19" s="35">
        <f t="shared" si="27"/>
        <v>64.5</v>
      </c>
      <c r="M19" s="35">
        <f t="shared" si="27"/>
        <v>80.2</v>
      </c>
      <c r="N19" s="35">
        <f t="shared" si="27"/>
        <v>98.76</v>
      </c>
      <c r="O19" s="35">
        <f t="shared" si="27"/>
        <v>123</v>
      </c>
      <c r="P19" s="35">
        <f t="shared" si="27"/>
        <v>152.88</v>
      </c>
      <c r="Q19" s="35">
        <f t="shared" si="27"/>
        <v>185.91</v>
      </c>
      <c r="R19" s="11"/>
      <c r="S19" s="65" t="s">
        <v>381</v>
      </c>
      <c r="T19" s="66">
        <v>5.01</v>
      </c>
      <c r="U19" s="72">
        <v>6.1425</v>
      </c>
      <c r="V19" s="71">
        <v>7.6384</v>
      </c>
      <c r="W19" s="71">
        <v>9.4057</v>
      </c>
      <c r="X19" s="71">
        <v>11.7145</v>
      </c>
      <c r="Y19" s="71">
        <v>14.5597</v>
      </c>
      <c r="Z19" s="71">
        <v>17.7056</v>
      </c>
      <c r="AA19" s="71"/>
      <c r="AB19" s="14"/>
      <c r="AC19" s="14"/>
      <c r="AD19" s="14"/>
      <c r="AE19" s="14"/>
      <c r="AF19" s="14"/>
      <c r="AG19" s="14"/>
    </row>
    <row r="20" s="1" customFormat="1" hidden="1" spans="1:33">
      <c r="A20" s="7" t="s">
        <v>382</v>
      </c>
      <c r="B20" s="12">
        <f t="shared" ref="B20:H20" si="28">K20*1000</f>
        <v>63300</v>
      </c>
      <c r="C20" s="12">
        <f t="shared" si="28"/>
        <v>80860</v>
      </c>
      <c r="D20" s="12">
        <f t="shared" si="28"/>
        <v>99520</v>
      </c>
      <c r="E20" s="12">
        <f t="shared" si="28"/>
        <v>123040</v>
      </c>
      <c r="F20" s="12">
        <f t="shared" si="28"/>
        <v>150620</v>
      </c>
      <c r="G20" s="12">
        <f t="shared" si="28"/>
        <v>186340</v>
      </c>
      <c r="H20" s="12">
        <f t="shared" si="28"/>
        <v>229720</v>
      </c>
      <c r="I20" s="11"/>
      <c r="J20" s="7" t="s">
        <v>382</v>
      </c>
      <c r="K20" s="35">
        <f t="shared" ref="K20:Q20" si="29">ROUND($O$2*T20/1000,2)</f>
        <v>63.3</v>
      </c>
      <c r="L20" s="35">
        <f t="shared" si="29"/>
        <v>80.86</v>
      </c>
      <c r="M20" s="35">
        <f t="shared" si="29"/>
        <v>99.52</v>
      </c>
      <c r="N20" s="35">
        <f t="shared" si="29"/>
        <v>123.04</v>
      </c>
      <c r="O20" s="35">
        <f t="shared" si="29"/>
        <v>150.62</v>
      </c>
      <c r="P20" s="35">
        <f t="shared" si="29"/>
        <v>186.34</v>
      </c>
      <c r="Q20" s="35">
        <f t="shared" si="29"/>
        <v>229.72</v>
      </c>
      <c r="R20" s="11"/>
      <c r="S20" s="65" t="s">
        <v>382</v>
      </c>
      <c r="T20" s="66">
        <v>6.029</v>
      </c>
      <c r="U20" s="72">
        <v>7.7013</v>
      </c>
      <c r="V20" s="71">
        <v>9.4781</v>
      </c>
      <c r="W20" s="71">
        <v>11.7183</v>
      </c>
      <c r="X20" s="71">
        <v>14.3448</v>
      </c>
      <c r="Y20" s="71">
        <v>17.7469</v>
      </c>
      <c r="Z20" s="71">
        <v>21.8783</v>
      </c>
      <c r="AA20" s="71"/>
      <c r="AB20" s="14"/>
      <c r="AC20" s="14"/>
      <c r="AD20" s="14"/>
      <c r="AE20" s="14"/>
      <c r="AF20" s="14"/>
      <c r="AG20" s="14"/>
    </row>
    <row r="21" s="1" customFormat="1" hidden="1" spans="1:33">
      <c r="A21" s="7" t="s">
        <v>383</v>
      </c>
      <c r="B21" s="12">
        <f t="shared" ref="B21:H21" si="30">K21*1000</f>
        <v>80850</v>
      </c>
      <c r="C21" s="12">
        <f t="shared" si="30"/>
        <v>101220</v>
      </c>
      <c r="D21" s="12">
        <f t="shared" si="30"/>
        <v>125500</v>
      </c>
      <c r="E21" s="12">
        <f t="shared" si="30"/>
        <v>154560</v>
      </c>
      <c r="F21" s="12">
        <f t="shared" si="30"/>
        <v>191160</v>
      </c>
      <c r="G21" s="12">
        <f t="shared" si="30"/>
        <v>235310</v>
      </c>
      <c r="H21" s="12">
        <f t="shared" si="30"/>
        <v>289250</v>
      </c>
      <c r="I21" s="11"/>
      <c r="J21" s="7" t="s">
        <v>383</v>
      </c>
      <c r="K21" s="35">
        <f t="shared" ref="K21:Q21" si="31">ROUND($O$2*T21/1000,2)</f>
        <v>80.85</v>
      </c>
      <c r="L21" s="35">
        <f t="shared" si="31"/>
        <v>101.22</v>
      </c>
      <c r="M21" s="35">
        <f t="shared" si="31"/>
        <v>125.5</v>
      </c>
      <c r="N21" s="35">
        <f t="shared" si="31"/>
        <v>154.56</v>
      </c>
      <c r="O21" s="35">
        <f t="shared" si="31"/>
        <v>191.16</v>
      </c>
      <c r="P21" s="35">
        <f t="shared" si="31"/>
        <v>235.31</v>
      </c>
      <c r="Q21" s="35">
        <f t="shared" si="31"/>
        <v>289.25</v>
      </c>
      <c r="R21" s="11"/>
      <c r="S21" s="65" t="s">
        <v>383</v>
      </c>
      <c r="T21" s="66">
        <v>7.7</v>
      </c>
      <c r="U21" s="72">
        <v>9.64</v>
      </c>
      <c r="V21" s="71">
        <v>11.9522</v>
      </c>
      <c r="W21" s="71">
        <v>14.7198</v>
      </c>
      <c r="X21" s="71">
        <v>18.2057</v>
      </c>
      <c r="Y21" s="71">
        <v>22.41</v>
      </c>
      <c r="Z21" s="71">
        <v>27.5478</v>
      </c>
      <c r="AA21" s="71"/>
      <c r="AB21" s="14"/>
      <c r="AC21" s="14"/>
      <c r="AD21" s="14"/>
      <c r="AE21" s="14"/>
      <c r="AF21" s="14"/>
      <c r="AG21" s="14"/>
    </row>
    <row r="22" s="1" customFormat="1" hidden="1" spans="1:33">
      <c r="A22" s="7" t="s">
        <v>384</v>
      </c>
      <c r="B22" s="12">
        <f t="shared" ref="B22:H22" si="32">K22*1000</f>
        <v>101790</v>
      </c>
      <c r="C22" s="12">
        <f t="shared" si="32"/>
        <v>127100</v>
      </c>
      <c r="D22" s="12">
        <f t="shared" si="32"/>
        <v>158900</v>
      </c>
      <c r="E22" s="12">
        <f t="shared" si="32"/>
        <v>196750</v>
      </c>
      <c r="F22" s="12">
        <f t="shared" si="32"/>
        <v>240880</v>
      </c>
      <c r="G22" s="12">
        <f t="shared" si="32"/>
        <v>296630</v>
      </c>
      <c r="H22" s="12">
        <f t="shared" si="32"/>
        <v>367090</v>
      </c>
      <c r="I22" s="11"/>
      <c r="J22" s="7" t="s">
        <v>384</v>
      </c>
      <c r="K22" s="35">
        <f t="shared" ref="K22:Q22" si="33">ROUND($O$2*T22/1000,2)</f>
        <v>101.79</v>
      </c>
      <c r="L22" s="35">
        <f t="shared" si="33"/>
        <v>127.1</v>
      </c>
      <c r="M22" s="35">
        <f t="shared" si="33"/>
        <v>158.9</v>
      </c>
      <c r="N22" s="35">
        <f t="shared" si="33"/>
        <v>196.75</v>
      </c>
      <c r="O22" s="35">
        <f t="shared" si="33"/>
        <v>240.88</v>
      </c>
      <c r="P22" s="35">
        <f t="shared" si="33"/>
        <v>296.63</v>
      </c>
      <c r="Q22" s="35">
        <f t="shared" si="33"/>
        <v>367.09</v>
      </c>
      <c r="R22" s="11"/>
      <c r="S22" s="65" t="s">
        <v>384</v>
      </c>
      <c r="T22" s="66">
        <v>9.694</v>
      </c>
      <c r="U22" s="72">
        <v>12.1052</v>
      </c>
      <c r="V22" s="71">
        <v>15.1333</v>
      </c>
      <c r="W22" s="71">
        <v>18.7378</v>
      </c>
      <c r="X22" s="71">
        <v>22.9414</v>
      </c>
      <c r="Y22" s="71">
        <v>28.25</v>
      </c>
      <c r="Z22" s="71">
        <v>34.9614</v>
      </c>
      <c r="AA22" s="71"/>
      <c r="AB22" s="14"/>
      <c r="AC22" s="14"/>
      <c r="AD22" s="14"/>
      <c r="AE22" s="14"/>
      <c r="AF22" s="14"/>
      <c r="AG22" s="14"/>
    </row>
    <row r="23" s="1" customFormat="1" hidden="1" spans="1:33">
      <c r="A23" s="7" t="s">
        <v>385</v>
      </c>
      <c r="B23" s="13"/>
      <c r="C23" s="12">
        <f t="shared" ref="C23:H23" si="34">L23*1000</f>
        <v>162600</v>
      </c>
      <c r="D23" s="12">
        <f t="shared" si="34"/>
        <v>201860</v>
      </c>
      <c r="E23" s="12">
        <f t="shared" si="34"/>
        <v>249550</v>
      </c>
      <c r="F23" s="12">
        <f t="shared" si="34"/>
        <v>306610</v>
      </c>
      <c r="G23" s="12">
        <f t="shared" si="34"/>
        <v>377690</v>
      </c>
      <c r="H23" s="12">
        <f t="shared" si="34"/>
        <v>467090</v>
      </c>
      <c r="I23" s="11"/>
      <c r="J23" s="7" t="s">
        <v>385</v>
      </c>
      <c r="K23" s="13"/>
      <c r="L23" s="35">
        <f t="shared" ref="L23:Q23" si="35">ROUND($O$2*U23/1000,2)</f>
        <v>162.6</v>
      </c>
      <c r="M23" s="35">
        <f t="shared" si="35"/>
        <v>201.86</v>
      </c>
      <c r="N23" s="35">
        <f t="shared" si="35"/>
        <v>249.55</v>
      </c>
      <c r="O23" s="35">
        <f t="shared" si="35"/>
        <v>306.61</v>
      </c>
      <c r="P23" s="35">
        <f t="shared" si="35"/>
        <v>377.69</v>
      </c>
      <c r="Q23" s="35">
        <f t="shared" si="35"/>
        <v>467.09</v>
      </c>
      <c r="R23" s="11"/>
      <c r="S23" s="65" t="s">
        <v>385</v>
      </c>
      <c r="T23" s="66"/>
      <c r="U23" s="72">
        <v>15.4857</v>
      </c>
      <c r="V23" s="71">
        <v>19.2246</v>
      </c>
      <c r="W23" s="71">
        <v>23.7668</v>
      </c>
      <c r="X23" s="71">
        <v>29.2006</v>
      </c>
      <c r="Y23" s="71">
        <v>35.97</v>
      </c>
      <c r="Z23" s="71">
        <v>44.4849</v>
      </c>
      <c r="AA23" s="71"/>
      <c r="AB23" s="14"/>
      <c r="AC23" s="14"/>
      <c r="AD23" s="14"/>
      <c r="AE23" s="14"/>
      <c r="AF23" s="14"/>
      <c r="AG23" s="14"/>
    </row>
    <row r="24" s="1" customFormat="1" hidden="1" spans="1:33">
      <c r="A24" s="7" t="s">
        <v>386</v>
      </c>
      <c r="B24" s="12">
        <f t="shared" ref="B24:H24" si="36">K24*1000</f>
        <v>160210</v>
      </c>
      <c r="C24" s="12">
        <f t="shared" si="36"/>
        <v>206630</v>
      </c>
      <c r="D24" s="12">
        <f t="shared" si="36"/>
        <v>257710</v>
      </c>
      <c r="E24" s="12">
        <f t="shared" si="36"/>
        <v>317120</v>
      </c>
      <c r="F24" s="12">
        <f t="shared" si="36"/>
        <v>391950</v>
      </c>
      <c r="G24" s="12">
        <f t="shared" si="36"/>
        <v>480690</v>
      </c>
      <c r="H24" s="12">
        <f t="shared" si="36"/>
        <v>595660</v>
      </c>
      <c r="I24" s="11"/>
      <c r="J24" s="7" t="s">
        <v>386</v>
      </c>
      <c r="K24" s="35">
        <f t="shared" ref="K24:Q24" si="37">ROUND($O$2*T24/1000,2)</f>
        <v>160.21</v>
      </c>
      <c r="L24" s="35">
        <f t="shared" si="37"/>
        <v>206.63</v>
      </c>
      <c r="M24" s="35">
        <f t="shared" si="37"/>
        <v>257.71</v>
      </c>
      <c r="N24" s="35">
        <f t="shared" si="37"/>
        <v>317.12</v>
      </c>
      <c r="O24" s="35">
        <f t="shared" si="37"/>
        <v>391.95</v>
      </c>
      <c r="P24" s="35">
        <f t="shared" si="37"/>
        <v>480.69</v>
      </c>
      <c r="Q24" s="35">
        <f t="shared" si="37"/>
        <v>595.66</v>
      </c>
      <c r="R24" s="11"/>
      <c r="S24" s="65" t="s">
        <v>386</v>
      </c>
      <c r="T24" s="66">
        <v>15.258</v>
      </c>
      <c r="U24" s="72">
        <v>19.6794</v>
      </c>
      <c r="V24" s="71">
        <v>24.5442</v>
      </c>
      <c r="W24" s="71">
        <v>30.2023</v>
      </c>
      <c r="X24" s="71">
        <v>37.329</v>
      </c>
      <c r="Y24" s="71">
        <v>45.78</v>
      </c>
      <c r="Z24" s="71">
        <v>56.7297</v>
      </c>
      <c r="AA24" s="71"/>
      <c r="AB24" s="14"/>
      <c r="AC24" s="14"/>
      <c r="AD24" s="14"/>
      <c r="AE24" s="14"/>
      <c r="AF24" s="14"/>
      <c r="AG24" s="14"/>
    </row>
    <row r="25" s="1" customFormat="1" hidden="1" spans="1:33">
      <c r="A25" s="7" t="s">
        <v>387</v>
      </c>
      <c r="B25" s="13"/>
      <c r="C25" s="12">
        <f t="shared" ref="C25:H25" si="38">L25*1000</f>
        <v>261320</v>
      </c>
      <c r="D25" s="12">
        <f t="shared" si="38"/>
        <v>325240</v>
      </c>
      <c r="E25" s="12">
        <f t="shared" si="38"/>
        <v>401550</v>
      </c>
      <c r="F25" s="12">
        <f t="shared" si="38"/>
        <v>497070</v>
      </c>
      <c r="G25" s="12">
        <f t="shared" si="38"/>
        <v>609210</v>
      </c>
      <c r="H25" s="12">
        <f t="shared" si="38"/>
        <v>758240</v>
      </c>
      <c r="I25" s="11"/>
      <c r="J25" s="7" t="s">
        <v>387</v>
      </c>
      <c r="K25" s="13"/>
      <c r="L25" s="35">
        <f t="shared" ref="L25:Q25" si="39">ROUND($O$2*U25/1000,2)</f>
        <v>261.32</v>
      </c>
      <c r="M25" s="35">
        <f t="shared" si="39"/>
        <v>325.24</v>
      </c>
      <c r="N25" s="35">
        <f t="shared" si="39"/>
        <v>401.55</v>
      </c>
      <c r="O25" s="35">
        <f t="shared" si="39"/>
        <v>497.07</v>
      </c>
      <c r="P25" s="35">
        <f t="shared" si="39"/>
        <v>609.21</v>
      </c>
      <c r="Q25" s="35">
        <f t="shared" si="39"/>
        <v>758.24</v>
      </c>
      <c r="R25" s="11"/>
      <c r="S25" s="65" t="s">
        <v>387</v>
      </c>
      <c r="T25" s="66"/>
      <c r="U25" s="72">
        <v>24.8877</v>
      </c>
      <c r="V25" s="71">
        <v>30.9748</v>
      </c>
      <c r="W25" s="71">
        <v>38.2429</v>
      </c>
      <c r="X25" s="71">
        <v>47.3397</v>
      </c>
      <c r="Y25" s="71">
        <v>58.02</v>
      </c>
      <c r="Z25" s="71">
        <v>72.2129</v>
      </c>
      <c r="AA25" s="71"/>
      <c r="AB25" s="14"/>
      <c r="AC25" s="14"/>
      <c r="AD25" s="14"/>
      <c r="AE25" s="14"/>
      <c r="AF25" s="14"/>
      <c r="AG25" s="14"/>
    </row>
    <row r="26" s="1" customFormat="1" hidden="1" spans="1:33">
      <c r="A26" s="7" t="s">
        <v>388</v>
      </c>
      <c r="B26" s="12">
        <f t="shared" ref="B26:H26" si="40">K26*1000</f>
        <v>245210</v>
      </c>
      <c r="C26" s="12">
        <f t="shared" si="40"/>
        <v>324610</v>
      </c>
      <c r="D26" s="12">
        <f t="shared" si="40"/>
        <v>400350</v>
      </c>
      <c r="E26" s="12">
        <f t="shared" si="40"/>
        <v>501900</v>
      </c>
      <c r="F26" s="12">
        <f t="shared" si="40"/>
        <v>613160</v>
      </c>
      <c r="G26" s="12">
        <f t="shared" si="40"/>
        <v>755580</v>
      </c>
      <c r="H26" s="12">
        <f t="shared" si="40"/>
        <v>944620</v>
      </c>
      <c r="I26" s="11"/>
      <c r="J26" s="7" t="s">
        <v>388</v>
      </c>
      <c r="K26" s="35">
        <f t="shared" ref="K26:Q26" si="41">ROUND($O$2*T26/1000,2)</f>
        <v>245.21</v>
      </c>
      <c r="L26" s="35">
        <f t="shared" si="41"/>
        <v>324.61</v>
      </c>
      <c r="M26" s="35">
        <f t="shared" si="41"/>
        <v>400.35</v>
      </c>
      <c r="N26" s="35">
        <f t="shared" si="41"/>
        <v>501.9</v>
      </c>
      <c r="O26" s="35">
        <f t="shared" si="41"/>
        <v>613.16</v>
      </c>
      <c r="P26" s="35">
        <f t="shared" si="41"/>
        <v>755.58</v>
      </c>
      <c r="Q26" s="35">
        <f t="shared" si="41"/>
        <v>944.62</v>
      </c>
      <c r="R26" s="11"/>
      <c r="S26" s="65" t="s">
        <v>388</v>
      </c>
      <c r="T26" s="66">
        <v>23.353</v>
      </c>
      <c r="U26" s="72">
        <v>30.9153</v>
      </c>
      <c r="V26" s="71">
        <v>38.1289</v>
      </c>
      <c r="W26" s="71">
        <v>47.8</v>
      </c>
      <c r="X26" s="71">
        <v>58.3963</v>
      </c>
      <c r="Y26" s="71">
        <v>71.96</v>
      </c>
      <c r="Z26" s="71">
        <v>89.9635</v>
      </c>
      <c r="AA26" s="71"/>
      <c r="AB26" s="14"/>
      <c r="AC26" s="14"/>
      <c r="AD26" s="14"/>
      <c r="AE26" s="14"/>
      <c r="AF26" s="14"/>
      <c r="AG26" s="14"/>
    </row>
    <row r="27" s="1" customFormat="1" hidden="1" spans="1:3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</row>
    <row r="28" s="1" customFormat="1" hidden="1" spans="1:33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</row>
    <row r="29" s="1" customFormat="1" ht="18" spans="1:33">
      <c r="A29" s="15" t="s">
        <v>389</v>
      </c>
      <c r="B29" s="15"/>
      <c r="J29" s="37"/>
      <c r="K29" s="38" t="s">
        <v>390</v>
      </c>
      <c r="L29" s="38"/>
      <c r="M29" s="51"/>
      <c r="N29" s="51"/>
      <c r="O29" s="51"/>
      <c r="P29" s="51"/>
      <c r="Q29" s="51"/>
      <c r="R29" s="51" t="s">
        <v>350</v>
      </c>
      <c r="S29" s="51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</row>
    <row r="30" s="1" customFormat="1" spans="5:33">
      <c r="E30" s="24" t="s">
        <v>351</v>
      </c>
      <c r="F30" s="25">
        <v>9500</v>
      </c>
      <c r="G30" s="26" t="s">
        <v>352</v>
      </c>
      <c r="H30" s="26" t="s">
        <v>354</v>
      </c>
      <c r="J30" s="39"/>
      <c r="K30" s="40"/>
      <c r="L30" s="40"/>
      <c r="M30" s="51"/>
      <c r="N30" s="51"/>
      <c r="O30" s="51"/>
      <c r="P30" s="51"/>
      <c r="Q30" s="51"/>
      <c r="R30" s="51"/>
      <c r="S30" s="51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</row>
    <row r="31" s="1" customFormat="1" spans="1:33">
      <c r="A31" s="16" t="s">
        <v>355</v>
      </c>
      <c r="B31" s="16"/>
      <c r="C31" s="16" t="s">
        <v>356</v>
      </c>
      <c r="D31" s="16"/>
      <c r="E31" s="16"/>
      <c r="F31" s="16"/>
      <c r="G31" s="16"/>
      <c r="H31" s="16"/>
      <c r="I31" s="16"/>
      <c r="J31" s="41"/>
      <c r="K31" s="42" t="s">
        <v>357</v>
      </c>
      <c r="L31" s="43" t="s">
        <v>358</v>
      </c>
      <c r="M31" s="52"/>
      <c r="N31" s="52"/>
      <c r="O31" s="52"/>
      <c r="P31" s="52"/>
      <c r="Q31" s="52"/>
      <c r="R31" s="52"/>
      <c r="S31" s="67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</row>
    <row r="32" s="1" customFormat="1" ht="30" spans="1:33">
      <c r="A32" s="16"/>
      <c r="B32" s="17"/>
      <c r="C32" s="18" t="s">
        <v>360</v>
      </c>
      <c r="D32" s="18" t="s">
        <v>361</v>
      </c>
      <c r="E32" s="18" t="s">
        <v>362</v>
      </c>
      <c r="F32" s="18" t="s">
        <v>363</v>
      </c>
      <c r="G32" s="18" t="s">
        <v>364</v>
      </c>
      <c r="H32" s="18" t="s">
        <v>365</v>
      </c>
      <c r="I32" s="18" t="s">
        <v>366</v>
      </c>
      <c r="J32" s="41"/>
      <c r="K32" s="44"/>
      <c r="L32" s="45"/>
      <c r="M32" s="45" t="s">
        <v>391</v>
      </c>
      <c r="N32" s="45" t="s">
        <v>361</v>
      </c>
      <c r="O32" s="45" t="s">
        <v>362</v>
      </c>
      <c r="P32" s="45" t="s">
        <v>363</v>
      </c>
      <c r="Q32" s="45" t="s">
        <v>364</v>
      </c>
      <c r="R32" s="45" t="s">
        <v>365</v>
      </c>
      <c r="S32" s="45" t="s">
        <v>366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</row>
    <row r="33" s="1" customFormat="1" spans="1:33">
      <c r="A33" s="16" t="s">
        <v>367</v>
      </c>
      <c r="B33" s="19"/>
      <c r="C33" s="20"/>
      <c r="D33" s="20"/>
      <c r="E33" s="20"/>
      <c r="F33" s="20"/>
      <c r="G33" s="21">
        <f t="shared" ref="G33:G54" si="42">ROUND($F$30*Q33/1000,2)</f>
        <v>1.33</v>
      </c>
      <c r="H33" s="27"/>
      <c r="I33" s="27"/>
      <c r="J33" s="41"/>
      <c r="K33" s="45" t="s">
        <v>367</v>
      </c>
      <c r="L33" s="45"/>
      <c r="M33" s="53"/>
      <c r="N33" s="53"/>
      <c r="O33" s="53"/>
      <c r="P33" s="53"/>
      <c r="Q33" s="53">
        <v>0.14</v>
      </c>
      <c r="R33" s="68"/>
      <c r="S33" s="68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</row>
    <row r="34" s="1" customFormat="1" spans="1:33">
      <c r="A34" s="16" t="s">
        <v>368</v>
      </c>
      <c r="B34" s="19"/>
      <c r="C34" s="20"/>
      <c r="D34" s="20"/>
      <c r="E34" s="20"/>
      <c r="F34" s="20"/>
      <c r="G34" s="28">
        <f t="shared" si="42"/>
        <v>1.71</v>
      </c>
      <c r="H34" s="27"/>
      <c r="I34" s="27"/>
      <c r="J34" s="41"/>
      <c r="K34" s="45" t="s">
        <v>368</v>
      </c>
      <c r="L34" s="45"/>
      <c r="M34" s="53"/>
      <c r="N34" s="53"/>
      <c r="O34" s="53"/>
      <c r="P34" s="53"/>
      <c r="Q34" s="53">
        <v>0.18</v>
      </c>
      <c r="R34" s="68"/>
      <c r="S34" s="68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</row>
    <row r="35" s="1" customFormat="1" spans="1:33">
      <c r="A35" s="16" t="s">
        <v>369</v>
      </c>
      <c r="B35" s="19"/>
      <c r="C35" s="20"/>
      <c r="D35" s="20"/>
      <c r="E35" s="20"/>
      <c r="F35" s="20"/>
      <c r="G35" s="21">
        <f t="shared" si="42"/>
        <v>2.76</v>
      </c>
      <c r="H35" s="27"/>
      <c r="I35" s="27"/>
      <c r="J35" s="41"/>
      <c r="K35" s="45" t="s">
        <v>369</v>
      </c>
      <c r="L35" s="45"/>
      <c r="M35" s="53"/>
      <c r="N35" s="53"/>
      <c r="O35" s="53"/>
      <c r="P35" s="53"/>
      <c r="Q35" s="53">
        <v>0.29</v>
      </c>
      <c r="R35" s="68"/>
      <c r="S35" s="68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</row>
    <row r="36" s="1" customFormat="1" spans="1:33">
      <c r="A36" s="16" t="s">
        <v>370</v>
      </c>
      <c r="B36" s="19"/>
      <c r="C36" s="20"/>
      <c r="D36" s="20"/>
      <c r="E36" s="20"/>
      <c r="F36" s="20"/>
      <c r="G36" s="21">
        <f t="shared" si="42"/>
        <v>4.28</v>
      </c>
      <c r="H36" s="27"/>
      <c r="I36" s="27"/>
      <c r="J36" s="41"/>
      <c r="K36" s="45" t="s">
        <v>370</v>
      </c>
      <c r="L36" s="45"/>
      <c r="M36" s="53"/>
      <c r="N36" s="53"/>
      <c r="O36" s="53"/>
      <c r="P36" s="53"/>
      <c r="Q36" s="53">
        <v>0.45</v>
      </c>
      <c r="R36" s="68"/>
      <c r="S36" s="68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</row>
    <row r="37" s="1" customFormat="1" spans="1:33">
      <c r="A37" s="16" t="s">
        <v>371</v>
      </c>
      <c r="B37" s="19"/>
      <c r="C37" s="20"/>
      <c r="D37" s="20"/>
      <c r="E37" s="20"/>
      <c r="F37" s="20"/>
      <c r="G37" s="21">
        <f t="shared" si="42"/>
        <v>6.56</v>
      </c>
      <c r="H37" s="27"/>
      <c r="I37" s="27"/>
      <c r="J37" s="41"/>
      <c r="K37" s="45" t="s">
        <v>371</v>
      </c>
      <c r="L37" s="45"/>
      <c r="M37" s="53"/>
      <c r="N37" s="53"/>
      <c r="O37" s="53"/>
      <c r="P37" s="53"/>
      <c r="Q37" s="53">
        <v>0.69</v>
      </c>
      <c r="R37" s="68"/>
      <c r="S37" s="68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</row>
    <row r="38" s="1" customFormat="1" spans="1:33">
      <c r="A38" s="16" t="s">
        <v>372</v>
      </c>
      <c r="B38" s="19"/>
      <c r="C38" s="20"/>
      <c r="D38" s="20"/>
      <c r="E38" s="20"/>
      <c r="F38" s="21">
        <f t="shared" ref="F38:F54" si="43">ROUND($F$30*P38/1000,2)</f>
        <v>8.46</v>
      </c>
      <c r="G38" s="21">
        <f t="shared" si="42"/>
        <v>10.17</v>
      </c>
      <c r="H38" s="27"/>
      <c r="I38" s="27"/>
      <c r="J38" s="41"/>
      <c r="K38" s="45" t="s">
        <v>372</v>
      </c>
      <c r="L38" s="42"/>
      <c r="M38" s="53"/>
      <c r="N38" s="53"/>
      <c r="O38" s="53"/>
      <c r="P38" s="53">
        <v>0.89</v>
      </c>
      <c r="Q38" s="53">
        <v>1.07</v>
      </c>
      <c r="R38" s="68"/>
      <c r="S38" s="68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</row>
    <row r="39" s="1" customFormat="1" spans="1:33">
      <c r="A39" s="16" t="s">
        <v>373</v>
      </c>
      <c r="B39" s="19"/>
      <c r="C39" s="20"/>
      <c r="D39" s="20"/>
      <c r="E39" s="21">
        <f t="shared" ref="E39:E54" si="44">ROUND($F$30*O39/1000,2)</f>
        <v>9.79</v>
      </c>
      <c r="F39" s="21">
        <f t="shared" si="43"/>
        <v>11.97</v>
      </c>
      <c r="G39" s="21">
        <f t="shared" si="42"/>
        <v>14.25</v>
      </c>
      <c r="H39" s="27"/>
      <c r="I39" s="27"/>
      <c r="J39" s="41"/>
      <c r="K39" s="46" t="s">
        <v>373</v>
      </c>
      <c r="L39" s="47"/>
      <c r="M39" s="54"/>
      <c r="N39" s="53"/>
      <c r="O39" s="53">
        <v>1.03</v>
      </c>
      <c r="P39" s="53">
        <v>1.26</v>
      </c>
      <c r="Q39" s="53">
        <v>1.5</v>
      </c>
      <c r="R39" s="68"/>
      <c r="S39" s="68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</row>
    <row r="40" s="1" customFormat="1" spans="1:33">
      <c r="A40" s="16" t="s">
        <v>374</v>
      </c>
      <c r="B40" s="19"/>
      <c r="C40" s="20"/>
      <c r="D40" s="21">
        <f t="shared" ref="D40:D54" si="45">ROUND($F$30*N40/1000,2)</f>
        <v>11.4</v>
      </c>
      <c r="E40" s="21">
        <f t="shared" si="44"/>
        <v>14.16</v>
      </c>
      <c r="F40" s="21">
        <f t="shared" si="43"/>
        <v>17.2</v>
      </c>
      <c r="G40" s="21">
        <f t="shared" si="42"/>
        <v>20.62</v>
      </c>
      <c r="H40" s="27"/>
      <c r="I40" s="27"/>
      <c r="J40" s="41"/>
      <c r="K40" s="46" t="s">
        <v>374</v>
      </c>
      <c r="L40" s="47"/>
      <c r="M40" s="54"/>
      <c r="N40" s="53">
        <v>1.2</v>
      </c>
      <c r="O40" s="53">
        <v>1.49</v>
      </c>
      <c r="P40" s="53">
        <v>1.81</v>
      </c>
      <c r="Q40" s="53">
        <v>2.17</v>
      </c>
      <c r="R40" s="68"/>
      <c r="S40" s="68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</row>
    <row r="41" s="1" customFormat="1" spans="1:33">
      <c r="A41" s="16" t="s">
        <v>375</v>
      </c>
      <c r="B41" s="19"/>
      <c r="C41" s="21">
        <f t="shared" ref="C41:C54" si="46">ROUND($F$30*M41/1000,2)</f>
        <v>13.78</v>
      </c>
      <c r="D41" s="21">
        <f t="shared" si="45"/>
        <v>17.2</v>
      </c>
      <c r="E41" s="21">
        <f t="shared" si="44"/>
        <v>20.9</v>
      </c>
      <c r="F41" s="21">
        <f t="shared" si="43"/>
        <v>25.37</v>
      </c>
      <c r="G41" s="21">
        <f t="shared" si="42"/>
        <v>30.59</v>
      </c>
      <c r="H41" s="27"/>
      <c r="I41" s="27"/>
      <c r="J41" s="41"/>
      <c r="K41" s="46" t="s">
        <v>375</v>
      </c>
      <c r="L41" s="47"/>
      <c r="M41" s="54">
        <v>1.45</v>
      </c>
      <c r="N41" s="53">
        <v>1.81</v>
      </c>
      <c r="O41" s="53">
        <v>2.2</v>
      </c>
      <c r="P41" s="53">
        <v>2.67</v>
      </c>
      <c r="Q41" s="53">
        <v>3.22</v>
      </c>
      <c r="R41" s="68"/>
      <c r="S41" s="68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</row>
    <row r="42" s="1" customFormat="1" spans="1:33">
      <c r="A42" s="16" t="s">
        <v>376</v>
      </c>
      <c r="B42" s="19"/>
      <c r="C42" s="21">
        <f t="shared" si="46"/>
        <v>17.86</v>
      </c>
      <c r="D42" s="21">
        <f t="shared" si="45"/>
        <v>21.95</v>
      </c>
      <c r="E42" s="21">
        <f t="shared" si="44"/>
        <v>26.79</v>
      </c>
      <c r="F42" s="21">
        <f t="shared" si="43"/>
        <v>32.68</v>
      </c>
      <c r="G42" s="21">
        <f t="shared" si="42"/>
        <v>39.71</v>
      </c>
      <c r="H42" s="27"/>
      <c r="I42" s="27"/>
      <c r="J42" s="41"/>
      <c r="K42" s="46" t="s">
        <v>376</v>
      </c>
      <c r="L42" s="47"/>
      <c r="M42" s="54">
        <v>1.88</v>
      </c>
      <c r="N42" s="53">
        <v>2.31</v>
      </c>
      <c r="O42" s="53">
        <v>2.82</v>
      </c>
      <c r="P42" s="53">
        <v>3.44</v>
      </c>
      <c r="Q42" s="53">
        <v>4.18</v>
      </c>
      <c r="R42" s="68"/>
      <c r="S42" s="68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</row>
    <row r="43" s="1" customFormat="1" spans="1:33">
      <c r="A43" s="16" t="s">
        <v>377</v>
      </c>
      <c r="B43" s="19"/>
      <c r="C43" s="21">
        <f t="shared" si="46"/>
        <v>22.52</v>
      </c>
      <c r="D43" s="21">
        <f t="shared" si="45"/>
        <v>27.55</v>
      </c>
      <c r="E43" s="21">
        <f t="shared" si="44"/>
        <v>33.63</v>
      </c>
      <c r="F43" s="21">
        <f t="shared" si="43"/>
        <v>41.04</v>
      </c>
      <c r="G43" s="21">
        <f t="shared" si="42"/>
        <v>49.59</v>
      </c>
      <c r="H43" s="27"/>
      <c r="I43" s="27"/>
      <c r="J43" s="41"/>
      <c r="K43" s="46" t="s">
        <v>377</v>
      </c>
      <c r="L43" s="47"/>
      <c r="M43" s="54">
        <v>2.37</v>
      </c>
      <c r="N43" s="53">
        <v>2.9</v>
      </c>
      <c r="O43" s="53">
        <v>3.54</v>
      </c>
      <c r="P43" s="53">
        <v>4.32</v>
      </c>
      <c r="Q43" s="53">
        <v>5.22</v>
      </c>
      <c r="R43" s="68"/>
      <c r="S43" s="68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</row>
    <row r="44" s="1" customFormat="1" spans="1:33">
      <c r="A44" s="16" t="s">
        <v>378</v>
      </c>
      <c r="B44" s="19"/>
      <c r="C44" s="21">
        <f t="shared" si="46"/>
        <v>29.45</v>
      </c>
      <c r="D44" s="21">
        <f t="shared" si="45"/>
        <v>36.1</v>
      </c>
      <c r="E44" s="21">
        <f t="shared" si="44"/>
        <v>43.99</v>
      </c>
      <c r="F44" s="21">
        <f t="shared" si="43"/>
        <v>53.58</v>
      </c>
      <c r="G44" s="21">
        <f t="shared" si="42"/>
        <v>64.89</v>
      </c>
      <c r="H44" s="27"/>
      <c r="I44" s="27"/>
      <c r="J44" s="41"/>
      <c r="K44" s="46" t="s">
        <v>378</v>
      </c>
      <c r="L44" s="47"/>
      <c r="M44" s="54">
        <v>3.1</v>
      </c>
      <c r="N44" s="53">
        <v>3.8</v>
      </c>
      <c r="O44" s="53">
        <v>4.63</v>
      </c>
      <c r="P44" s="53">
        <v>5.64</v>
      </c>
      <c r="Q44" s="53">
        <v>6.83</v>
      </c>
      <c r="R44" s="68"/>
      <c r="S44" s="68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</row>
    <row r="45" s="1" customFormat="1" spans="1:33">
      <c r="A45" s="16" t="s">
        <v>379</v>
      </c>
      <c r="B45" s="19"/>
      <c r="C45" s="21">
        <f t="shared" si="46"/>
        <v>36.86</v>
      </c>
      <c r="D45" s="21">
        <f t="shared" si="45"/>
        <v>45.22</v>
      </c>
      <c r="E45" s="21">
        <f t="shared" si="44"/>
        <v>55.77</v>
      </c>
      <c r="F45" s="21">
        <f t="shared" si="43"/>
        <v>67.93</v>
      </c>
      <c r="G45" s="21">
        <f t="shared" si="42"/>
        <v>83.6</v>
      </c>
      <c r="H45" s="27"/>
      <c r="I45" s="27"/>
      <c r="J45" s="48"/>
      <c r="K45" s="46" t="s">
        <v>379</v>
      </c>
      <c r="L45" s="47"/>
      <c r="M45" s="54">
        <v>3.88</v>
      </c>
      <c r="N45" s="53">
        <v>4.76</v>
      </c>
      <c r="O45" s="53">
        <v>5.87</v>
      </c>
      <c r="P45" s="53">
        <v>7.15</v>
      </c>
      <c r="Q45" s="53">
        <v>8.8</v>
      </c>
      <c r="R45" s="68"/>
      <c r="S45" s="68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</row>
    <row r="46" s="1" customFormat="1" spans="1:33">
      <c r="A46" s="16" t="s">
        <v>380</v>
      </c>
      <c r="B46" s="19"/>
      <c r="C46" s="21">
        <f t="shared" si="46"/>
        <v>45.6</v>
      </c>
      <c r="D46" s="21">
        <f t="shared" si="45"/>
        <v>56.24</v>
      </c>
      <c r="E46" s="29">
        <f t="shared" si="44"/>
        <v>68.69</v>
      </c>
      <c r="F46" s="21">
        <f t="shared" si="43"/>
        <v>83.6</v>
      </c>
      <c r="G46" s="21">
        <f t="shared" si="42"/>
        <v>103.17</v>
      </c>
      <c r="H46" s="27"/>
      <c r="I46" s="27"/>
      <c r="J46" s="48"/>
      <c r="K46" s="46" t="s">
        <v>380</v>
      </c>
      <c r="L46" s="47"/>
      <c r="M46" s="54">
        <v>4.8</v>
      </c>
      <c r="N46" s="53">
        <v>5.92</v>
      </c>
      <c r="O46" s="53">
        <v>7.23</v>
      </c>
      <c r="P46" s="53">
        <v>8.8</v>
      </c>
      <c r="Q46" s="53">
        <v>10.86</v>
      </c>
      <c r="R46" s="68"/>
      <c r="S46" s="68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</row>
    <row r="47" s="1" customFormat="1" spans="1:33">
      <c r="A47" s="16" t="s">
        <v>381</v>
      </c>
      <c r="B47" s="19"/>
      <c r="C47" s="21">
        <f t="shared" si="46"/>
        <v>57.19</v>
      </c>
      <c r="D47" s="21">
        <f t="shared" si="45"/>
        <v>71.44</v>
      </c>
      <c r="E47" s="21">
        <f t="shared" si="44"/>
        <v>87.21</v>
      </c>
      <c r="F47" s="21">
        <f t="shared" si="43"/>
        <v>108.11</v>
      </c>
      <c r="G47" s="21">
        <f t="shared" si="42"/>
        <v>130.82</v>
      </c>
      <c r="H47" s="27"/>
      <c r="I47" s="27"/>
      <c r="J47" s="48"/>
      <c r="K47" s="46" t="s">
        <v>381</v>
      </c>
      <c r="L47" s="47"/>
      <c r="M47" s="54">
        <v>6.02</v>
      </c>
      <c r="N47" s="53">
        <v>7.52</v>
      </c>
      <c r="O47" s="53">
        <v>9.18</v>
      </c>
      <c r="P47" s="53">
        <v>11.38</v>
      </c>
      <c r="Q47" s="53">
        <v>13.77</v>
      </c>
      <c r="R47" s="68"/>
      <c r="S47" s="68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</row>
    <row r="48" s="1" customFormat="1" spans="1:33">
      <c r="A48" s="16" t="s">
        <v>382</v>
      </c>
      <c r="B48" s="19"/>
      <c r="C48" s="21">
        <f t="shared" si="46"/>
        <v>71.06</v>
      </c>
      <c r="D48" s="21">
        <f t="shared" si="45"/>
        <v>87.02</v>
      </c>
      <c r="E48" s="21">
        <f t="shared" si="44"/>
        <v>106.97</v>
      </c>
      <c r="F48" s="28">
        <f t="shared" si="43"/>
        <v>133</v>
      </c>
      <c r="G48" s="21">
        <f t="shared" si="42"/>
        <v>160.55</v>
      </c>
      <c r="H48" s="27"/>
      <c r="I48" s="27"/>
      <c r="J48" s="48"/>
      <c r="K48" s="46" t="s">
        <v>382</v>
      </c>
      <c r="L48" s="47"/>
      <c r="M48" s="54">
        <v>7.48</v>
      </c>
      <c r="N48" s="53">
        <v>9.16</v>
      </c>
      <c r="O48" s="53">
        <v>11.26</v>
      </c>
      <c r="P48" s="53">
        <v>14</v>
      </c>
      <c r="Q48" s="53">
        <v>16.9</v>
      </c>
      <c r="R48" s="68"/>
      <c r="S48" s="68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</row>
    <row r="49" s="1" customFormat="1" spans="1:33">
      <c r="A49" s="16" t="s">
        <v>383</v>
      </c>
      <c r="B49" s="19"/>
      <c r="C49" s="21">
        <f t="shared" si="46"/>
        <v>89.68</v>
      </c>
      <c r="D49" s="21">
        <f t="shared" si="45"/>
        <v>111.06</v>
      </c>
      <c r="E49" s="21">
        <f t="shared" si="44"/>
        <v>138.23</v>
      </c>
      <c r="F49" s="21">
        <f t="shared" si="43"/>
        <v>168.63</v>
      </c>
      <c r="G49" s="21">
        <f t="shared" si="42"/>
        <v>203.49</v>
      </c>
      <c r="H49" s="27"/>
      <c r="I49" s="27"/>
      <c r="J49" s="48"/>
      <c r="K49" s="46" t="s">
        <v>383</v>
      </c>
      <c r="L49" s="47"/>
      <c r="M49" s="54">
        <v>9.44</v>
      </c>
      <c r="N49" s="53">
        <v>11.69</v>
      </c>
      <c r="O49" s="53">
        <v>14.55</v>
      </c>
      <c r="P49" s="53">
        <v>17.75</v>
      </c>
      <c r="Q49" s="53">
        <v>21.42</v>
      </c>
      <c r="R49" s="68"/>
      <c r="S49" s="68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</row>
    <row r="50" s="1" customFormat="1" spans="1:33">
      <c r="A50" s="16" t="s">
        <v>384</v>
      </c>
      <c r="B50" s="19"/>
      <c r="C50" s="21">
        <f t="shared" si="46"/>
        <v>112.86</v>
      </c>
      <c r="D50" s="21">
        <f t="shared" si="45"/>
        <v>138.32</v>
      </c>
      <c r="E50" s="21">
        <f t="shared" si="44"/>
        <v>173.76</v>
      </c>
      <c r="F50" s="21">
        <f t="shared" si="43"/>
        <v>211.47</v>
      </c>
      <c r="G50" s="21">
        <f t="shared" si="42"/>
        <v>255.17</v>
      </c>
      <c r="H50" s="27"/>
      <c r="I50" s="27"/>
      <c r="J50" s="48"/>
      <c r="K50" s="46" t="s">
        <v>384</v>
      </c>
      <c r="L50" s="47"/>
      <c r="M50" s="54">
        <v>11.88</v>
      </c>
      <c r="N50" s="53">
        <v>14.56</v>
      </c>
      <c r="O50" s="53">
        <v>18.29</v>
      </c>
      <c r="P50" s="53">
        <v>22.26</v>
      </c>
      <c r="Q50" s="53">
        <v>26.86</v>
      </c>
      <c r="R50" s="68"/>
      <c r="S50" s="68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</row>
    <row r="51" s="1" customFormat="1" spans="1:33">
      <c r="A51" s="16" t="s">
        <v>385</v>
      </c>
      <c r="B51" s="19"/>
      <c r="C51" s="21">
        <f t="shared" si="46"/>
        <v>143.83</v>
      </c>
      <c r="D51" s="21">
        <f t="shared" si="45"/>
        <v>178.79</v>
      </c>
      <c r="E51" s="21">
        <f t="shared" si="44"/>
        <v>220.59</v>
      </c>
      <c r="F51" s="21">
        <f t="shared" si="43"/>
        <v>268.28</v>
      </c>
      <c r="G51" s="21">
        <f t="shared" si="42"/>
        <v>324.14</v>
      </c>
      <c r="H51" s="27"/>
      <c r="I51" s="27"/>
      <c r="J51" s="48"/>
      <c r="K51" s="46" t="s">
        <v>385</v>
      </c>
      <c r="L51" s="47"/>
      <c r="M51" s="54">
        <v>15.14</v>
      </c>
      <c r="N51" s="53">
        <v>18.82</v>
      </c>
      <c r="O51" s="53">
        <v>23.22</v>
      </c>
      <c r="P51" s="53">
        <v>28.24</v>
      </c>
      <c r="Q51" s="53">
        <v>34.12</v>
      </c>
      <c r="R51" s="68"/>
      <c r="S51" s="68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</row>
    <row r="52" s="1" customFormat="1" spans="1:33">
      <c r="A52" s="16" t="s">
        <v>386</v>
      </c>
      <c r="B52" s="19"/>
      <c r="C52" s="21">
        <f t="shared" si="46"/>
        <v>182.31</v>
      </c>
      <c r="D52" s="21">
        <f t="shared" si="45"/>
        <v>228</v>
      </c>
      <c r="E52" s="21">
        <f t="shared" si="44"/>
        <v>279.11</v>
      </c>
      <c r="F52" s="21">
        <f t="shared" si="43"/>
        <v>340.29</v>
      </c>
      <c r="G52" s="21">
        <f t="shared" si="42"/>
        <v>411.64</v>
      </c>
      <c r="H52" s="27"/>
      <c r="I52" s="27"/>
      <c r="J52" s="48"/>
      <c r="K52" s="46" t="s">
        <v>386</v>
      </c>
      <c r="L52" s="47"/>
      <c r="M52" s="54">
        <v>19.19</v>
      </c>
      <c r="N52" s="53">
        <v>24</v>
      </c>
      <c r="O52" s="53">
        <v>29.38</v>
      </c>
      <c r="P52" s="53">
        <v>35.82</v>
      </c>
      <c r="Q52" s="53">
        <v>43.33</v>
      </c>
      <c r="R52" s="68"/>
      <c r="S52" s="68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</row>
    <row r="53" s="1" customFormat="1" spans="1:33">
      <c r="A53" s="16" t="s">
        <v>387</v>
      </c>
      <c r="B53" s="19"/>
      <c r="C53" s="21">
        <f t="shared" si="46"/>
        <v>234.65</v>
      </c>
      <c r="D53" s="21">
        <f t="shared" si="45"/>
        <v>288.33</v>
      </c>
      <c r="E53" s="21">
        <f t="shared" si="44"/>
        <v>353.69</v>
      </c>
      <c r="F53" s="21">
        <f t="shared" si="43"/>
        <v>431.3</v>
      </c>
      <c r="G53" s="21">
        <f t="shared" si="42"/>
        <v>521.17</v>
      </c>
      <c r="H53" s="27"/>
      <c r="I53" s="27"/>
      <c r="K53" s="46" t="s">
        <v>387</v>
      </c>
      <c r="L53" s="47"/>
      <c r="M53" s="54">
        <v>24.7</v>
      </c>
      <c r="N53" s="53">
        <v>30.35</v>
      </c>
      <c r="O53" s="53">
        <v>37.23</v>
      </c>
      <c r="P53" s="53">
        <v>45.4</v>
      </c>
      <c r="Q53" s="53">
        <v>54.86</v>
      </c>
      <c r="R53" s="68"/>
      <c r="S53" s="68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</row>
    <row r="54" s="1" customFormat="1" spans="1:33">
      <c r="A54" s="16" t="s">
        <v>388</v>
      </c>
      <c r="B54" s="19"/>
      <c r="C54" s="21">
        <f t="shared" si="46"/>
        <v>289.56</v>
      </c>
      <c r="D54" s="21">
        <f t="shared" si="45"/>
        <v>356.16</v>
      </c>
      <c r="E54" s="21">
        <f t="shared" si="44"/>
        <v>437.19</v>
      </c>
      <c r="F54" s="21">
        <f t="shared" si="43"/>
        <v>532.48</v>
      </c>
      <c r="G54" s="21">
        <f t="shared" si="42"/>
        <v>643.53</v>
      </c>
      <c r="H54" s="27"/>
      <c r="I54" s="27"/>
      <c r="K54" s="46" t="s">
        <v>388</v>
      </c>
      <c r="L54" s="47"/>
      <c r="M54" s="54">
        <v>30.48</v>
      </c>
      <c r="N54" s="53">
        <v>37.49</v>
      </c>
      <c r="O54" s="53">
        <v>46.02</v>
      </c>
      <c r="P54" s="53">
        <v>56.05</v>
      </c>
      <c r="Q54" s="53">
        <v>67.74</v>
      </c>
      <c r="R54" s="68"/>
      <c r="S54" s="68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</row>
    <row r="55" s="1" customFormat="1" spans="1:3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</row>
    <row r="56" s="1" customFormat="1" spans="1:3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</row>
    <row r="57" s="1" customFormat="1" spans="1:3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</row>
    <row r="58" s="1" customFormat="1" spans="1:3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</row>
    <row r="59" s="1" customFormat="1" spans="1:3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</row>
    <row r="60" s="1" customFormat="1" spans="1:3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</row>
    <row r="61" s="1" customFormat="1" spans="1:3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</row>
  </sheetData>
  <mergeCells count="10">
    <mergeCell ref="C3:I3"/>
    <mergeCell ref="L3:R3"/>
    <mergeCell ref="T3:AA3"/>
    <mergeCell ref="C31:I31"/>
    <mergeCell ref="L31:S31"/>
    <mergeCell ref="A3:A4"/>
    <mergeCell ref="A31:A32"/>
    <mergeCell ref="J3:J4"/>
    <mergeCell ref="K31:K32"/>
    <mergeCell ref="S3:S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宁夏水利勘测设计院</Company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建筑工程概算表</vt:lpstr>
      <vt:lpstr>机电设备及安装工程概算表</vt:lpstr>
      <vt:lpstr>配合比</vt:lpstr>
      <vt:lpstr>取费表</vt:lpstr>
      <vt:lpstr>补</vt:lpstr>
      <vt:lpstr>管材价格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01</dc:creator>
  <cp:lastModifiedBy>ayqzgw</cp:lastModifiedBy>
  <dcterms:created xsi:type="dcterms:W3CDTF">2003-01-13T23:11:00Z</dcterms:created>
  <cp:lastPrinted>2015-03-12T22:28:00Z</cp:lastPrinted>
  <dcterms:modified xsi:type="dcterms:W3CDTF">2026-05-11T18:04:17Z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2052-11.8.2.11958</vt:lpwstr>
  </property>
  <property fmtid="{D5CDD505-2E9C-101B-9397-08002B2CF9AE}" pid="3" name="ICV">
    <vt:lpwstr>C8B9C03A3068429D8F03E441B6DB6F34_13</vt:lpwstr>
  </property>
  <property fmtid="{D5CDD505-2E9C-101B-9397-08002B2CF9AE}" pid="4" name="CalculationRule">
    <vt:i4>0</vt:i4>
  </property>
</Properties>
</file>